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6416" windowHeight="7800" activeTab="0"/>
  </bookViews>
  <sheets>
    <sheet name="1 g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'1 g'!$A$1:$Q$278</definedName>
  </definedNames>
  <calcPr calcMode="autoNoTable" fullCalcOnLoad="1"/>
</workbook>
</file>

<file path=xl/sharedStrings.xml><?xml version="1.0" encoding="utf-8"?>
<sst xmlns="http://schemas.openxmlformats.org/spreadsheetml/2006/main" count="191" uniqueCount="141">
  <si>
    <t>Всего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</si>
  <si>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</si>
  <si>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</si>
  <si>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</si>
  <si>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</si>
  <si>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</si>
  <si>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</si>
  <si>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</si>
  <si>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</si>
  <si>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</si>
  <si>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</si>
  <si>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</si>
  <si>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опл</t>
  </si>
  <si>
    <t xml:space="preserve">  ДОХОДЫ</t>
  </si>
  <si>
    <t xml:space="preserve">    Платежи населения</t>
  </si>
  <si>
    <t xml:space="preserve">      содержание и ремонт  жилых помещений</t>
  </si>
  <si>
    <t xml:space="preserve">      содержание и ремонт лифтового хозяйства</t>
  </si>
  <si>
    <t xml:space="preserve">      социальный наем</t>
  </si>
  <si>
    <t xml:space="preserve">      капитальный ремонт </t>
  </si>
  <si>
    <t xml:space="preserve">      сбор,вывоз и захоронение твердых коммунальных отходов</t>
  </si>
  <si>
    <t xml:space="preserve">      теплоэнергия (отопление и горячее водоснабжение)</t>
  </si>
  <si>
    <t xml:space="preserve">      водоснабжение</t>
  </si>
  <si>
    <t xml:space="preserve">      водоотведение</t>
  </si>
  <si>
    <t xml:space="preserve">      вывоз жидких бытовых отходов</t>
  </si>
  <si>
    <t xml:space="preserve">      газоснабжение</t>
  </si>
  <si>
    <t xml:space="preserve">      электроснабжение</t>
  </si>
  <si>
    <t xml:space="preserve">      прочие платежи населения</t>
  </si>
  <si>
    <t xml:space="preserve">    Прочие потребители (пром.предпр.,АО,ЧП и т.п.)</t>
  </si>
  <si>
    <t xml:space="preserve">    Поступления от прочей деятельности</t>
  </si>
  <si>
    <t xml:space="preserve">      бани</t>
  </si>
  <si>
    <t xml:space="preserve">      прачечные</t>
  </si>
  <si>
    <t xml:space="preserve">      гостиницы</t>
  </si>
  <si>
    <t xml:space="preserve">      ритуальные услуги</t>
  </si>
  <si>
    <t xml:space="preserve">      ремгруппа</t>
  </si>
  <si>
    <t xml:space="preserve">      другие</t>
  </si>
  <si>
    <t xml:space="preserve">  РАСХОДЫ</t>
  </si>
  <si>
    <t xml:space="preserve">    Содержание и ремонт  жилых помещений</t>
  </si>
  <si>
    <t xml:space="preserve">      1. Ремонт конструктивных элементов жилого здания, в т.ч.:</t>
  </si>
  <si>
    <t xml:space="preserve">        1.1. материалы</t>
  </si>
  <si>
    <t xml:space="preserve">        1.2. заработная плата рабочих, выполняющих ремонт конструктивных элементов жилых зданий</t>
  </si>
  <si>
    <t xml:space="preserve">        1.3. отчисления на социальные нужды</t>
  </si>
  <si>
    <t xml:space="preserve">        1.4. услуги сторонних организаций</t>
  </si>
  <si>
    <t xml:space="preserve">      2. Ремонт и обслуживание внутридомового оборудования, в т.ч.</t>
  </si>
  <si>
    <t xml:space="preserve">        2.1. материалы</t>
  </si>
  <si>
    <t xml:space="preserve">        2.2. заработная плата рабочих, выполняющих ремонт и обслуживание внутридомового инженерного оборудования</t>
  </si>
  <si>
    <t xml:space="preserve">        2.3. отчисления на социальные нуждны</t>
  </si>
  <si>
    <t xml:space="preserve">        2.4. услуги сторонних организаций</t>
  </si>
  <si>
    <t xml:space="preserve">      3. Благоустройство и обеспечения санитарного состояния жилого здания и придомовой территории, в т.ч.:</t>
  </si>
  <si>
    <t xml:space="preserve">        3.1. материалы</t>
  </si>
  <si>
    <t xml:space="preserve">        3.2.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</si>
  <si>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        3.3. отчисления на социальные нужды</t>
  </si>
  <si>
    <t xml:space="preserve">        3.4. услуги сторонних организаций</t>
  </si>
  <si>
    <t xml:space="preserve">      4. Общеэксплуатационные расходы, в т.ч.:</t>
  </si>
  <si>
    <t xml:space="preserve">        4.1. оплата труда АУП</t>
  </si>
  <si>
    <t xml:space="preserve">        4.2. отчисления на социальные нужды</t>
  </si>
  <si>
    <t>обуч, канц</t>
  </si>
  <si>
    <t xml:space="preserve">        4.4. расходы по организации работ (содержания производ. мастерских, охрана имущества, ком. услуги, уборка служб. помещений)</t>
  </si>
  <si>
    <t xml:space="preserve">        4.5. прочие эксплуатационные расходы (страхование имущества, лифтов, расходы на использования программного обеспечения компьютерной техники и т.д.)</t>
  </si>
  <si>
    <t xml:space="preserve">      5. Прочие прямые затраты (услуги банка, РРКЦ и т.д.)</t>
  </si>
  <si>
    <t>РРКЦ</t>
  </si>
  <si>
    <t>банки</t>
  </si>
  <si>
    <t>аварийная служба</t>
  </si>
  <si>
    <t>проверка вентканал., дымох. (лицензия упр комп)</t>
  </si>
  <si>
    <t xml:space="preserve"> -  з/пл</t>
  </si>
  <si>
    <t xml:space="preserve"> -  отчисл</t>
  </si>
  <si>
    <t>зинфекция мусоропровода</t>
  </si>
  <si>
    <t>дезинсекция, дератизация подвалов</t>
  </si>
  <si>
    <t xml:space="preserve">      6. Внеэксплуатационные расходы (налоги, сбори и др. платежи)</t>
  </si>
  <si>
    <t xml:space="preserve">      7. Прочие расходы (аренда транспорта, помещения, ком. услуги офисного помещения, ГСМ и т.д.)</t>
  </si>
  <si>
    <t>аренда</t>
  </si>
  <si>
    <t>ремонт автотранспорта</t>
  </si>
  <si>
    <t>коммунальные платежи</t>
  </si>
  <si>
    <t xml:space="preserve">      8. Электроэнергия (ОДН)</t>
  </si>
  <si>
    <t xml:space="preserve">    Содержание и ремонт лифтового хозяйства</t>
  </si>
  <si>
    <t xml:space="preserve">      1. Затраты на ремонтный фонд</t>
  </si>
  <si>
    <t xml:space="preserve">        1.2. заработная плата ремонтного персонала</t>
  </si>
  <si>
    <t xml:space="preserve">      2. Услуги сторонних организаций</t>
  </si>
  <si>
    <t xml:space="preserve">      3. Заработная плата (кроме заработной платы ремонтного персонала)</t>
  </si>
  <si>
    <t xml:space="preserve">      4. Отчисления на социальные нужды, кроме ремонтного персонала</t>
  </si>
  <si>
    <t xml:space="preserve">      5. Прочие расходы</t>
  </si>
  <si>
    <t xml:space="preserve">    Сбор, вывоз и захоронение ТКО</t>
  </si>
  <si>
    <t xml:space="preserve">      материалы, з/части</t>
  </si>
  <si>
    <t xml:space="preserve">      ГСМ</t>
  </si>
  <si>
    <t xml:space="preserve">      амортизация </t>
  </si>
  <si>
    <t xml:space="preserve">      услуги сторонних организаций</t>
  </si>
  <si>
    <t xml:space="preserve">      оплата труда</t>
  </si>
  <si>
    <t xml:space="preserve">      ЕСН</t>
  </si>
  <si>
    <t xml:space="preserve">      содержание свалки</t>
  </si>
  <si>
    <t xml:space="preserve">      прочие расходы</t>
  </si>
  <si>
    <t xml:space="preserve">      услуги производственного характера</t>
  </si>
  <si>
    <t xml:space="preserve">    Теплоэнергия (отопление и горячее водоснабжение)</t>
  </si>
  <si>
    <t xml:space="preserve">      1. Затраты на текущий ремонт, в т.ч.</t>
  </si>
  <si>
    <t xml:space="preserve">        1.3. отчисления на социальные нужды ремонтного персонала</t>
  </si>
  <si>
    <t xml:space="preserve">      2. Затраты на реконструкцию и капитальный ремонт, в т.ч.</t>
  </si>
  <si>
    <t xml:space="preserve">        2.2. заработная плата ремонтного персонала</t>
  </si>
  <si>
    <t xml:space="preserve">        2.3. отчисления на социальные нужды ремонтного персонала</t>
  </si>
  <si>
    <t xml:space="preserve">      3. газ природный</t>
  </si>
  <si>
    <t xml:space="preserve">      4. электроэнергия</t>
  </si>
  <si>
    <t xml:space="preserve">      5. вода, канализация</t>
  </si>
  <si>
    <t xml:space="preserve">      6. покупка тепла</t>
  </si>
  <si>
    <t xml:space="preserve">      7. расходы на приобретения сырья и материалов (хим. реагенты, ГСМ и т.д.)</t>
  </si>
  <si>
    <t xml:space="preserve">      8. оплата труда (без учета ремонтного персонала)</t>
  </si>
  <si>
    <t xml:space="preserve">      9. Отчисления на социальные нужды, кроме ремонтного персонала</t>
  </si>
  <si>
    <t xml:space="preserve">      10. амортизация</t>
  </si>
  <si>
    <t xml:space="preserve">      11. лизинговые платежи</t>
  </si>
  <si>
    <t xml:space="preserve">      12. прочие расходы</t>
  </si>
  <si>
    <t xml:space="preserve">    Водоснабжение</t>
  </si>
  <si>
    <t xml:space="preserve">      5. теплоэнергия</t>
  </si>
  <si>
    <t xml:space="preserve">      6. амортизация </t>
  </si>
  <si>
    <t xml:space="preserve">      7. покупка воды</t>
  </si>
  <si>
    <t xml:space="preserve">      8. расходы на приобретения сырья и материалов (хим. реагенты, ГСМ и д.р.)</t>
  </si>
  <si>
    <t xml:space="preserve">      9. оплата труда (без учета ремонтного персонала)</t>
  </si>
  <si>
    <t xml:space="preserve">      10. отчисления на социальные нужды, кроме ремонтного персонала</t>
  </si>
  <si>
    <t xml:space="preserve">      11. прочие расходы</t>
  </si>
  <si>
    <t xml:space="preserve">    Водоотведение</t>
  </si>
  <si>
    <t xml:space="preserve">      6. очистка сточных вод</t>
  </si>
  <si>
    <t xml:space="preserve">      7. амортизация </t>
  </si>
  <si>
    <t xml:space="preserve">    Вывоз жидких БО</t>
  </si>
  <si>
    <t xml:space="preserve">      амортизация</t>
  </si>
  <si>
    <t xml:space="preserve">    Текущее содержание объектов внешнего благоустройства</t>
  </si>
  <si>
    <t xml:space="preserve">      1. уличное освещение, в т.ч.</t>
  </si>
  <si>
    <t xml:space="preserve">        1.1. электроэнергия</t>
  </si>
  <si>
    <t xml:space="preserve">        1.2. техническое обслуживание</t>
  </si>
  <si>
    <t xml:space="preserve">      2. озеленение</t>
  </si>
  <si>
    <t xml:space="preserve">      3. улично-дорожная сеть</t>
  </si>
  <si>
    <t xml:space="preserve">      4. мосты и путепроводы</t>
  </si>
  <si>
    <t xml:space="preserve">      5. прочие объекты благоустройства</t>
  </si>
  <si>
    <t xml:space="preserve">    Расходы по прочей деятельности, в т.ч</t>
  </si>
  <si>
    <t xml:space="preserve">    Газоснабжение</t>
  </si>
  <si>
    <t xml:space="preserve">    Электроснабжение</t>
  </si>
  <si>
    <t xml:space="preserve">    Капитальный ремонт жилищного фонда за счет средств из муниципального бюджета</t>
  </si>
  <si>
    <t xml:space="preserve">    Капитальный ремонт за счёт средств населения</t>
  </si>
  <si>
    <t xml:space="preserve">    Погребение умерших за счёт средств областного бюджета</t>
  </si>
  <si>
    <t xml:space="preserve"> связь, програм, картридж страх авто, страз лифт, платон</t>
  </si>
  <si>
    <t>платон</t>
  </si>
  <si>
    <t>охран под</t>
  </si>
  <si>
    <t>освидетельствование лифтов</t>
  </si>
  <si>
    <t>другие</t>
  </si>
  <si>
    <t>Отчет о финансово-хозяйственной деятельности ООО "СП ДСК "Центр" за 2018г.</t>
  </si>
  <si>
    <t xml:space="preserve">        4.3. расходы по обслуживанию работников (канц. товары, повыш. квалификации, связь охрана труда и т.д.)</t>
  </si>
  <si>
    <t>пр.Б.Хмельницкого 62а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</si>
</sst>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"/>
    <numFmt numFmtId="167" formatCode="0.0000"/>
    <numFmt numFmtId="168" formatCode="0.000"/>
    <numFmt numFmtId="169" formatCode="0.000000"/>
    <numFmt numFmtId="170" formatCode="0.0"/>
    <numFmt numFmtId="171" formatCode="0.0000000"/>
    <numFmt numFmtId="172" formatCode="0.00000000"/>
    <numFmt numFmtId="173" formatCode="#,##0.0000"/>
    <numFmt numFmtId="174" formatCode="0.000000000"/>
    <numFmt numFmtId="175" formatCode="0.0000000000"/>
    <numFmt numFmtId="176" formatCode="#,##0.00000"/>
    <numFmt numFmtId="177" formatCode="#,##0.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&quot;р.&quot;"/>
    <numFmt numFmtId="184" formatCode="#,##0.00_р_."/>
  </numFmts>
  <fonts count="52">
    <font>
      <sz val="11"/>
      <color indexed="8"/>
      <name val="Calibri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8"/>
      <name val="Calibri"/>
      <family val="0"/>
    </font>
    <font>
      <sz val="12"/>
      <color indexed="8"/>
      <name val="Calibri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0"/>
    </font>
    <font>
      <b/>
      <sz val="11"/>
      <name val="Calibri"/>
      <family val="0"/>
    </font>
    <font>
      <b/>
      <sz val="11"/>
      <color indexed="10"/>
      <name val="Calibri"/>
      <family val="2"/>
    </font>
    <font>
      <sz val="11"/>
      <color indexed="10"/>
      <name val="Times New Roman"/>
      <family val="0"/>
    </font>
    <font>
      <sz val="11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0"/>
    </font>
    <font>
      <u val="single"/>
      <sz val="11"/>
      <color indexed="36"/>
      <name val="Calibri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4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168" fontId="6" fillId="33" borderId="11" xfId="0" applyNumberFormat="1" applyFont="1" applyFill="1" applyBorder="1" applyAlignment="1" applyProtection="1">
      <alignment/>
      <protection/>
    </xf>
    <xf numFmtId="168" fontId="0" fillId="33" borderId="0" xfId="0" applyNumberFormat="1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168" fontId="7" fillId="33" borderId="10" xfId="0" applyNumberFormat="1" applyFont="1" applyFill="1" applyBorder="1" applyAlignment="1" applyProtection="1">
      <alignment/>
      <protection/>
    </xf>
    <xf numFmtId="0" fontId="9" fillId="33" borderId="10" xfId="0" applyFont="1" applyFill="1" applyBorder="1" applyAlignment="1" applyProtection="1">
      <alignment/>
      <protection/>
    </xf>
    <xf numFmtId="168" fontId="9" fillId="33" borderId="10" xfId="0" applyNumberFormat="1" applyFont="1" applyFill="1" applyBorder="1" applyAlignment="1" applyProtection="1">
      <alignment/>
      <protection/>
    </xf>
    <xf numFmtId="165" fontId="10" fillId="33" borderId="12" xfId="0" applyNumberFormat="1" applyFont="1" applyFill="1" applyBorder="1" applyAlignment="1" applyProtection="1">
      <alignment/>
      <protection/>
    </xf>
    <xf numFmtId="173" fontId="11" fillId="33" borderId="0" xfId="0" applyNumberFormat="1" applyFont="1" applyFill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7" fillId="33" borderId="10" xfId="0" applyFont="1" applyFill="1" applyBorder="1" applyAlignment="1" applyProtection="1">
      <alignment/>
      <protection/>
    </xf>
    <xf numFmtId="165" fontId="10" fillId="33" borderId="13" xfId="0" applyNumberFormat="1" applyFont="1" applyFill="1" applyBorder="1" applyAlignment="1" applyProtection="1">
      <alignment/>
      <protection/>
    </xf>
    <xf numFmtId="168" fontId="6" fillId="33" borderId="10" xfId="0" applyNumberFormat="1" applyFont="1" applyFill="1" applyBorder="1" applyAlignment="1" applyProtection="1">
      <alignment/>
      <protection/>
    </xf>
    <xf numFmtId="165" fontId="0" fillId="33" borderId="10" xfId="0" applyNumberFormat="1" applyFont="1" applyFill="1" applyBorder="1" applyAlignment="1" applyProtection="1">
      <alignment/>
      <protection/>
    </xf>
    <xf numFmtId="165" fontId="7" fillId="33" borderId="10" xfId="0" applyNumberFormat="1" applyFont="1" applyFill="1" applyBorder="1" applyAlignment="1" applyProtection="1">
      <alignment/>
      <protection/>
    </xf>
    <xf numFmtId="165" fontId="12" fillId="34" borderId="12" xfId="0" applyNumberFormat="1" applyFont="1" applyFill="1" applyBorder="1" applyAlignment="1" applyProtection="1">
      <alignment/>
      <protection/>
    </xf>
    <xf numFmtId="165" fontId="0" fillId="33" borderId="0" xfId="0" applyNumberFormat="1" applyFont="1" applyFill="1" applyAlignment="1" applyProtection="1">
      <alignment/>
      <protection/>
    </xf>
    <xf numFmtId="165" fontId="13" fillId="34" borderId="12" xfId="0" applyNumberFormat="1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165" fontId="11" fillId="0" borderId="12" xfId="0" applyNumberFormat="1" applyFont="1" applyFill="1" applyBorder="1" applyAlignment="1" applyProtection="1">
      <alignment/>
      <protection/>
    </xf>
    <xf numFmtId="0" fontId="17" fillId="0" borderId="12" xfId="0" applyFont="1" applyFill="1" applyBorder="1" applyAlignment="1" applyProtection="1">
      <alignment horizontal="center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11" fillId="0" borderId="14" xfId="0" applyFont="1" applyFill="1" applyBorder="1" applyAlignment="1" applyProtection="1">
      <alignment horizontal="center"/>
      <protection/>
    </xf>
    <xf numFmtId="0" fontId="11" fillId="0" borderId="15" xfId="0" applyFont="1" applyFill="1" applyBorder="1" applyAlignment="1" applyProtection="1">
      <alignment horizontal="center"/>
      <protection/>
    </xf>
    <xf numFmtId="165" fontId="17" fillId="0" borderId="14" xfId="0" applyNumberFormat="1" applyFont="1" applyFill="1" applyBorder="1" applyAlignment="1" applyProtection="1">
      <alignment/>
      <protection/>
    </xf>
    <xf numFmtId="165" fontId="17" fillId="0" borderId="15" xfId="0" applyNumberFormat="1" applyFont="1" applyFill="1" applyBorder="1" applyAlignment="1" applyProtection="1">
      <alignment/>
      <protection/>
    </xf>
    <xf numFmtId="164" fontId="12" fillId="0" borderId="12" xfId="0" applyNumberFormat="1" applyFont="1" applyFill="1" applyBorder="1" applyAlignment="1" applyProtection="1">
      <alignment/>
      <protection/>
    </xf>
    <xf numFmtId="165" fontId="12" fillId="0" borderId="12" xfId="0" applyNumberFormat="1" applyFont="1" applyFill="1" applyBorder="1" applyAlignment="1" applyProtection="1">
      <alignment/>
      <protection/>
    </xf>
    <xf numFmtId="0" fontId="17" fillId="0" borderId="12" xfId="0" applyFont="1" applyFill="1" applyBorder="1" applyAlignment="1" applyProtection="1">
      <alignment/>
      <protection/>
    </xf>
    <xf numFmtId="165" fontId="17" fillId="0" borderId="12" xfId="0" applyNumberFormat="1" applyFont="1" applyFill="1" applyBorder="1" applyAlignment="1" applyProtection="1">
      <alignment/>
      <protection/>
    </xf>
    <xf numFmtId="0" fontId="11" fillId="0" borderId="12" xfId="0" applyFont="1" applyFill="1" applyBorder="1" applyAlignment="1" applyProtection="1">
      <alignment/>
      <protection/>
    </xf>
    <xf numFmtId="165" fontId="11" fillId="0" borderId="14" xfId="0" applyNumberFormat="1" applyFont="1" applyFill="1" applyBorder="1" applyAlignment="1" applyProtection="1">
      <alignment/>
      <protection/>
    </xf>
    <xf numFmtId="165" fontId="11" fillId="0" borderId="15" xfId="0" applyNumberFormat="1" applyFont="1" applyFill="1" applyBorder="1" applyAlignment="1" applyProtection="1">
      <alignment/>
      <protection/>
    </xf>
    <xf numFmtId="165" fontId="11" fillId="0" borderId="16" xfId="0" applyNumberFormat="1" applyFont="1" applyFill="1" applyBorder="1" applyAlignment="1" applyProtection="1">
      <alignment/>
      <protection/>
    </xf>
    <xf numFmtId="165" fontId="13" fillId="0" borderId="12" xfId="0" applyNumberFormat="1" applyFont="1" applyFill="1" applyBorder="1" applyAlignment="1" applyProtection="1">
      <alignment/>
      <protection/>
    </xf>
    <xf numFmtId="0" fontId="11" fillId="0" borderId="12" xfId="0" applyFont="1" applyFill="1" applyBorder="1" applyAlignment="1" applyProtection="1">
      <alignment wrapText="1"/>
      <protection/>
    </xf>
    <xf numFmtId="165" fontId="17" fillId="0" borderId="16" xfId="0" applyNumberFormat="1" applyFont="1" applyFill="1" applyBorder="1" applyAlignment="1" applyProtection="1">
      <alignment/>
      <protection/>
    </xf>
    <xf numFmtId="0" fontId="20" fillId="0" borderId="12" xfId="0" applyFont="1" applyFill="1" applyBorder="1" applyAlignment="1" applyProtection="1">
      <alignment/>
      <protection/>
    </xf>
    <xf numFmtId="165" fontId="20" fillId="0" borderId="12" xfId="0" applyNumberFormat="1" applyFont="1" applyFill="1" applyBorder="1" applyAlignment="1" applyProtection="1">
      <alignment/>
      <protection/>
    </xf>
    <xf numFmtId="165" fontId="20" fillId="0" borderId="14" xfId="0" applyNumberFormat="1" applyFont="1" applyFill="1" applyBorder="1" applyAlignment="1" applyProtection="1">
      <alignment/>
      <protection/>
    </xf>
    <xf numFmtId="165" fontId="20" fillId="0" borderId="15" xfId="0" applyNumberFormat="1" applyFont="1" applyFill="1" applyBorder="1" applyAlignment="1" applyProtection="1">
      <alignment/>
      <protection/>
    </xf>
    <xf numFmtId="165" fontId="20" fillId="0" borderId="16" xfId="0" applyNumberFormat="1" applyFont="1" applyFill="1" applyBorder="1" applyAlignment="1" applyProtection="1">
      <alignment/>
      <protection/>
    </xf>
    <xf numFmtId="0" fontId="17" fillId="0" borderId="12" xfId="0" applyFont="1" applyFill="1" applyBorder="1" applyAlignment="1" applyProtection="1">
      <alignment wrapText="1"/>
      <protection/>
    </xf>
    <xf numFmtId="165" fontId="12" fillId="0" borderId="14" xfId="0" applyNumberFormat="1" applyFont="1" applyFill="1" applyBorder="1" applyAlignment="1" applyProtection="1">
      <alignment/>
      <protection/>
    </xf>
    <xf numFmtId="165" fontId="12" fillId="0" borderId="15" xfId="0" applyNumberFormat="1" applyFont="1" applyFill="1" applyBorder="1" applyAlignment="1" applyProtection="1">
      <alignment/>
      <protection/>
    </xf>
    <xf numFmtId="165" fontId="12" fillId="0" borderId="16" xfId="0" applyNumberFormat="1" applyFont="1" applyFill="1" applyBorder="1" applyAlignment="1" applyProtection="1">
      <alignment/>
      <protection/>
    </xf>
    <xf numFmtId="0" fontId="20" fillId="0" borderId="12" xfId="0" applyFont="1" applyFill="1" applyBorder="1" applyAlignment="1" applyProtection="1">
      <alignment wrapText="1"/>
      <protection/>
    </xf>
    <xf numFmtId="165" fontId="20" fillId="0" borderId="17" xfId="0" applyNumberFormat="1" applyFont="1" applyFill="1" applyBorder="1" applyAlignment="1" applyProtection="1">
      <alignment/>
      <protection/>
    </xf>
    <xf numFmtId="165" fontId="20" fillId="0" borderId="18" xfId="0" applyNumberFormat="1" applyFont="1" applyFill="1" applyBorder="1" applyAlignment="1" applyProtection="1">
      <alignment/>
      <protection/>
    </xf>
    <xf numFmtId="165" fontId="20" fillId="0" borderId="19" xfId="0" applyNumberFormat="1" applyFont="1" applyFill="1" applyBorder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168" fontId="11" fillId="0" borderId="0" xfId="0" applyNumberFormat="1" applyFont="1" applyFill="1" applyAlignment="1" applyProtection="1">
      <alignment/>
      <protection/>
    </xf>
    <xf numFmtId="1" fontId="11" fillId="0" borderId="0" xfId="0" applyNumberFormat="1" applyFont="1" applyFill="1" applyAlignment="1" applyProtection="1">
      <alignment/>
      <protection/>
    </xf>
    <xf numFmtId="173" fontId="11" fillId="0" borderId="0" xfId="0" applyNumberFormat="1" applyFont="1" applyFill="1" applyAlignment="1" applyProtection="1">
      <alignment/>
      <protection/>
    </xf>
    <xf numFmtId="165" fontId="11" fillId="0" borderId="0" xfId="0" applyNumberFormat="1" applyFont="1" applyFill="1" applyAlignment="1" applyProtection="1">
      <alignment/>
      <protection/>
    </xf>
    <xf numFmtId="173" fontId="11" fillId="0" borderId="0" xfId="0" applyNumberFormat="1" applyFont="1" applyFill="1" applyBorder="1" applyAlignment="1" applyProtection="1">
      <alignment/>
      <protection/>
    </xf>
    <xf numFmtId="165" fontId="11" fillId="0" borderId="0" xfId="0" applyNumberFormat="1" applyFont="1" applyFill="1" applyBorder="1" applyAlignment="1" applyProtection="1">
      <alignment/>
      <protection/>
    </xf>
    <xf numFmtId="0" fontId="18" fillId="0" borderId="12" xfId="0" applyFont="1" applyFill="1" applyBorder="1" applyAlignment="1" applyProtection="1">
      <alignment horizontal="center" wrapText="1"/>
      <protection/>
    </xf>
    <xf numFmtId="164" fontId="16" fillId="0" borderId="0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a\Desktop\&#1076;&#1083;&#1103;%20&#1087;&#1077;&#1088;&#1077;&#1085;&#1086;&#1089;&#1072;\&#1057;&#1069;&#1051;&#1052;&#1040;\&#1054;&#1090;&#1095;&#1077;&#1090;\2018\&#1086;&#1090;&#1095;&#1077;&#1090;%201%20&#1082;&#10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a\Desktop\&#1076;&#1083;&#1103;%20&#1087;&#1077;&#1088;&#1077;&#1085;&#1086;&#1089;&#1072;\&#1057;&#1069;&#1051;&#1052;&#1040;\&#1054;&#1090;&#1095;&#1077;&#1090;\2018\&#1086;&#1090;&#1095;&#1077;&#1090;%202%20&#1082;&#107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a\Desktop\&#1076;&#1083;&#1103;%20&#1087;&#1077;&#1088;&#1077;&#1085;&#1086;&#1089;&#1072;\&#1057;&#1069;&#1051;&#1052;&#1040;\&#1054;&#1090;&#1095;&#1077;&#1090;\2018\&#1086;&#1090;&#1095;&#1077;&#1090;%203%20&#1082;&#107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a\Desktop\&#1076;&#1083;&#1103;%20&#1087;&#1077;&#1088;&#1077;&#1085;&#1086;&#1089;&#1072;\&#1057;&#1069;&#1051;&#1052;&#1040;\&#1054;&#1090;&#1095;&#1077;&#1090;\2018\&#1086;&#1090;&#1095;&#1077;&#1090;%204%20&#1082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g"/>
    </sheetNames>
    <sheetDataSet>
      <sheetData sheetId="0">
        <row r="4">
          <cell r="AG4">
            <v>105748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g"/>
    </sheetNames>
    <sheetDataSet>
      <sheetData sheetId="0">
        <row r="4">
          <cell r="AG4">
            <v>317244</v>
          </cell>
          <cell r="AH4">
            <v>4050.06</v>
          </cell>
          <cell r="AI4">
            <v>0</v>
          </cell>
          <cell r="AJ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"/>
    </sheetNames>
    <sheetDataSet>
      <sheetData sheetId="0">
        <row r="4">
          <cell r="AG4">
            <v>105748</v>
          </cell>
          <cell r="AH4">
            <v>2364.661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"/>
    </sheetNames>
    <sheetDataSet>
      <sheetData sheetId="0">
        <row r="4">
          <cell r="AG4">
            <v>317244</v>
          </cell>
          <cell r="AH4">
            <v>6715.922</v>
          </cell>
          <cell r="AI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1"/>
  <sheetViews>
    <sheetView tabSelected="1" zoomScalePageLayoutView="0" workbookViewId="0" topLeftCell="A1">
      <pane xSplit="4872" ySplit="936" topLeftCell="A1" activePane="bottomRight" state="split"/>
      <selection pane="topLeft" activeCell="A77" sqref="A77"/>
      <selection pane="topRight" activeCell="O2" sqref="O2"/>
      <selection pane="bottomLeft" activeCell="A3" sqref="A3"/>
      <selection pane="bottomRight" activeCell="O17" sqref="O17"/>
    </sheetView>
  </sheetViews>
  <sheetFormatPr defaultColWidth="9.140625" defaultRowHeight="15.75" customHeight="1"/>
  <cols>
    <col min="1" max="1" width="42.7109375" style="60" customWidth="1"/>
    <col min="2" max="14" width="11.57421875" style="60" hidden="1" customWidth="1"/>
    <col min="15" max="15" width="13.28125" style="28" customWidth="1"/>
    <col min="16" max="16" width="10.57421875" style="1" hidden="1" customWidth="1"/>
    <col min="17" max="17" width="10.421875" style="1" hidden="1" customWidth="1"/>
    <col min="18" max="18" width="11.421875" style="1" hidden="1" customWidth="1"/>
    <col min="19" max="23" width="0" style="0" hidden="1" customWidth="1"/>
  </cols>
  <sheetData>
    <row r="1" spans="1:16" ht="51" customHeight="1">
      <c r="A1" s="68" t="s">
        <v>138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1">
        <v>7902.4</v>
      </c>
    </row>
    <row r="2" spans="1:18" ht="30.75" customHeight="1">
      <c r="A2" s="29"/>
      <c r="B2" s="30" t="s">
        <v>0</v>
      </c>
      <c r="C2" s="31" t="s">
        <v>1</v>
      </c>
      <c r="D2" s="31" t="s">
        <v>2</v>
      </c>
      <c r="E2" s="31" t="s">
        <v>3</v>
      </c>
      <c r="F2" s="32" t="s">
        <v>3</v>
      </c>
      <c r="G2" s="33" t="s">
        <v>4</v>
      </c>
      <c r="H2" s="33" t="s">
        <v>5</v>
      </c>
      <c r="I2" s="33" t="s">
        <v>6</v>
      </c>
      <c r="J2" s="33" t="s">
        <v>7</v>
      </c>
      <c r="K2" s="33" t="s">
        <v>8</v>
      </c>
      <c r="L2" s="33" t="s">
        <v>9</v>
      </c>
      <c r="M2" s="33" t="s">
        <v>10</v>
      </c>
      <c r="N2" s="33" t="s">
        <v>11</v>
      </c>
      <c r="O2" s="67" t="s">
        <v>140</v>
      </c>
      <c r="R2" s="1" t="s">
        <v>12</v>
      </c>
    </row>
    <row r="3" spans="1:23" s="3" customFormat="1" ht="15.75" customHeight="1">
      <c r="A3" s="36" t="s">
        <v>13</v>
      </c>
      <c r="B3" s="37" t="e">
        <f>SUM(#REF!)</f>
        <v>#REF!</v>
      </c>
      <c r="C3" s="37" t="e">
        <f>C4+#REF!+C17+#REF!+C19</f>
        <v>#REF!</v>
      </c>
      <c r="D3" s="37" t="e">
        <f>D4+#REF!+D17+#REF!+D19</f>
        <v>#REF!</v>
      </c>
      <c r="E3" s="37">
        <f aca="true" t="shared" si="0" ref="E3:N3">E4+E17+E19</f>
        <v>1221.57</v>
      </c>
      <c r="F3" s="37" t="e">
        <f t="shared" si="0"/>
        <v>#REF!</v>
      </c>
      <c r="G3" s="37" t="e">
        <f t="shared" si="0"/>
        <v>#REF!</v>
      </c>
      <c r="H3" s="37" t="e">
        <f t="shared" si="0"/>
        <v>#REF!</v>
      </c>
      <c r="I3" s="37" t="e">
        <f t="shared" si="0"/>
        <v>#REF!</v>
      </c>
      <c r="J3" s="37" t="e">
        <f t="shared" si="0"/>
        <v>#REF!</v>
      </c>
      <c r="K3" s="37" t="e">
        <f t="shared" si="0"/>
        <v>#REF!</v>
      </c>
      <c r="L3" s="37" t="e">
        <f t="shared" si="0"/>
        <v>#REF!</v>
      </c>
      <c r="M3" s="37" t="e">
        <f t="shared" si="0"/>
        <v>#REF!</v>
      </c>
      <c r="N3" s="37" t="e">
        <f t="shared" si="0"/>
        <v>#REF!</v>
      </c>
      <c r="O3" s="37">
        <v>325.65148215526625</v>
      </c>
      <c r="P3" s="27">
        <f>'[1]1 g'!AG$4+'[2]1 g'!AG$4+'[3]август'!AG$4+'[4]август'!AG$4</f>
        <v>845984</v>
      </c>
      <c r="Q3" s="27">
        <f>'[1]1 g'!AH$4+'[2]1 g'!AH$4+'[3]август'!AH$4+'[4]август'!AH$4</f>
        <v>13130.643</v>
      </c>
      <c r="R3" s="27">
        <f>'[1]1 g'!AI$4+'[2]1 g'!AI$4+'[3]август'!AI$4+'[4]август'!AI$4</f>
        <v>0</v>
      </c>
      <c r="S3" s="27">
        <f>'[1]1 g'!AJ$4+'[2]1 g'!AJ$4+'[3]август'!AJ$4+'[4]август'!AJ$4</f>
        <v>0</v>
      </c>
      <c r="T3" s="27">
        <f>'[1]1 g'!AK$4+'[2]1 g'!AK$4+'[3]август'!AK$4+'[4]август'!AK$4</f>
        <v>0</v>
      </c>
      <c r="U3" s="27">
        <f>'[1]1 g'!AL$4+'[2]1 g'!AL$4+'[3]август'!AL$4+'[4]август'!AL$4</f>
        <v>0</v>
      </c>
      <c r="V3" s="27">
        <f>'[1]1 g'!AM$4+'[2]1 g'!AM$4+'[3]август'!AM$4+'[4]август'!AM$4</f>
        <v>0</v>
      </c>
      <c r="W3" s="27">
        <f>'[1]1 g'!AN$4+'[2]1 g'!AN$4+'[3]август'!AN$4+'[4]август'!AN$4</f>
        <v>0</v>
      </c>
    </row>
    <row r="4" spans="1:23" ht="15.75" customHeight="1">
      <c r="A4" s="38" t="s">
        <v>14</v>
      </c>
      <c r="B4" s="39">
        <f>SUM(C4:N4)</f>
        <v>13614.641</v>
      </c>
      <c r="C4" s="39">
        <f>C5+C6+C7+C8+C9+C10+C11+C12+C13+C14+C15+C16</f>
        <v>1060.375</v>
      </c>
      <c r="D4" s="39">
        <f>D5+D6+D7+D8+D9+D10+D11+D12+D13+D14+D15+D16</f>
        <v>1060.375</v>
      </c>
      <c r="E4" s="39">
        <f aca="true" t="shared" si="1" ref="E4:N4">E5+E6+E7+E8+E9+E16</f>
        <v>1173.888</v>
      </c>
      <c r="F4" s="39">
        <f t="shared" si="1"/>
        <v>1060.375</v>
      </c>
      <c r="G4" s="39">
        <f t="shared" si="1"/>
        <v>1060.375</v>
      </c>
      <c r="H4" s="39">
        <f t="shared" si="1"/>
        <v>1060.375</v>
      </c>
      <c r="I4" s="39">
        <f t="shared" si="1"/>
        <v>1189.813</v>
      </c>
      <c r="J4" s="39">
        <f t="shared" si="1"/>
        <v>1189.813</v>
      </c>
      <c r="K4" s="39">
        <f t="shared" si="1"/>
        <v>1189.813</v>
      </c>
      <c r="L4" s="39">
        <f t="shared" si="1"/>
        <v>1189.813</v>
      </c>
      <c r="M4" s="39">
        <f t="shared" si="1"/>
        <v>1189.813</v>
      </c>
      <c r="N4" s="39">
        <f t="shared" si="1"/>
        <v>1189.813</v>
      </c>
      <c r="O4" s="37">
        <v>317.32500000000005</v>
      </c>
      <c r="P4" s="27">
        <f aca="true" t="shared" si="2" ref="P4:W4">P5+P9+P15+P16</f>
        <v>4</v>
      </c>
      <c r="Q4" s="27" t="e">
        <f t="shared" si="2"/>
        <v>#REF!</v>
      </c>
      <c r="R4" s="27">
        <f t="shared" si="2"/>
        <v>1163192</v>
      </c>
      <c r="S4" s="27">
        <f t="shared" si="2"/>
        <v>0</v>
      </c>
      <c r="T4" s="27">
        <f t="shared" si="2"/>
        <v>0</v>
      </c>
      <c r="U4" s="27">
        <f t="shared" si="2"/>
        <v>0</v>
      </c>
      <c r="V4" s="27">
        <f t="shared" si="2"/>
        <v>0</v>
      </c>
      <c r="W4" s="27">
        <f t="shared" si="2"/>
        <v>0</v>
      </c>
    </row>
    <row r="5" spans="1:18" s="4" customFormat="1" ht="15.75" customHeight="1">
      <c r="A5" s="40" t="s">
        <v>15</v>
      </c>
      <c r="B5" s="29">
        <f>SUM(C5:N5)</f>
        <v>11183.530000000002</v>
      </c>
      <c r="C5" s="29">
        <v>867.425</v>
      </c>
      <c r="D5" s="29">
        <v>867.425</v>
      </c>
      <c r="E5" s="29">
        <v>970.467</v>
      </c>
      <c r="F5" s="41">
        <v>867.425</v>
      </c>
      <c r="G5" s="42">
        <v>867.425</v>
      </c>
      <c r="H5" s="42">
        <v>867.425</v>
      </c>
      <c r="I5" s="42">
        <v>979.323</v>
      </c>
      <c r="J5" s="42">
        <v>979.323</v>
      </c>
      <c r="K5" s="42">
        <v>979.323</v>
      </c>
      <c r="L5" s="42">
        <v>979.323</v>
      </c>
      <c r="M5" s="42">
        <v>979.323</v>
      </c>
      <c r="N5" s="43">
        <v>979.323</v>
      </c>
      <c r="O5" s="37">
        <v>223.02</v>
      </c>
      <c r="P5" s="1"/>
      <c r="Q5" s="14">
        <v>1320.637</v>
      </c>
      <c r="R5" s="1">
        <v>958591</v>
      </c>
    </row>
    <row r="6" spans="1:17" ht="15.75" customHeight="1">
      <c r="A6" s="40" t="s">
        <v>16</v>
      </c>
      <c r="B6" s="29">
        <v>0</v>
      </c>
      <c r="C6" s="29">
        <v>0</v>
      </c>
      <c r="D6" s="29">
        <v>0</v>
      </c>
      <c r="E6" s="29">
        <v>0</v>
      </c>
      <c r="F6" s="41">
        <v>0</v>
      </c>
      <c r="G6" s="42">
        <v>0</v>
      </c>
      <c r="H6" s="42">
        <v>0</v>
      </c>
      <c r="I6" s="42">
        <v>0</v>
      </c>
      <c r="J6" s="42">
        <v>0</v>
      </c>
      <c r="K6" s="42">
        <v>0</v>
      </c>
      <c r="L6" s="42">
        <v>0</v>
      </c>
      <c r="M6" s="42">
        <v>0</v>
      </c>
      <c r="N6" s="43">
        <v>0</v>
      </c>
      <c r="O6" s="44">
        <v>0</v>
      </c>
      <c r="Q6" s="5"/>
    </row>
    <row r="7" spans="1:17" ht="15.75" customHeight="1">
      <c r="A7" s="40" t="s">
        <v>17</v>
      </c>
      <c r="B7" s="29">
        <v>0</v>
      </c>
      <c r="C7" s="29">
        <v>0</v>
      </c>
      <c r="D7" s="29">
        <v>0</v>
      </c>
      <c r="E7" s="29">
        <v>0</v>
      </c>
      <c r="F7" s="41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0</v>
      </c>
      <c r="O7" s="44">
        <v>0</v>
      </c>
      <c r="Q7" s="5"/>
    </row>
    <row r="8" spans="1:17" ht="15.75" customHeight="1">
      <c r="A8" s="40" t="s">
        <v>18</v>
      </c>
      <c r="B8" s="29">
        <v>0</v>
      </c>
      <c r="C8" s="29">
        <v>0</v>
      </c>
      <c r="D8" s="29">
        <v>0</v>
      </c>
      <c r="E8" s="29">
        <v>0</v>
      </c>
      <c r="F8" s="41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3">
        <v>0</v>
      </c>
      <c r="O8" s="44">
        <v>0</v>
      </c>
      <c r="Q8" s="5"/>
    </row>
    <row r="9" spans="1:18" ht="38.25" customHeight="1">
      <c r="A9" s="45" t="s">
        <v>19</v>
      </c>
      <c r="B9" s="29">
        <f>SUM(C9:N9)</f>
        <v>1748.601</v>
      </c>
      <c r="C9" s="29">
        <v>135.95</v>
      </c>
      <c r="D9" s="29">
        <v>135.95</v>
      </c>
      <c r="E9" s="29">
        <v>147.911</v>
      </c>
      <c r="F9" s="41">
        <v>135.95</v>
      </c>
      <c r="G9" s="42">
        <v>135.95</v>
      </c>
      <c r="H9" s="42">
        <v>135.95</v>
      </c>
      <c r="I9" s="42">
        <v>153.49</v>
      </c>
      <c r="J9" s="42">
        <v>153.49</v>
      </c>
      <c r="K9" s="42">
        <v>153.49</v>
      </c>
      <c r="L9" s="42">
        <v>153.49</v>
      </c>
      <c r="M9" s="42">
        <v>153.49</v>
      </c>
      <c r="N9" s="43">
        <v>153.49</v>
      </c>
      <c r="O9" s="37">
        <v>39.979</v>
      </c>
      <c r="Q9" s="15">
        <v>200.685</v>
      </c>
      <c r="R9" s="1">
        <v>149094</v>
      </c>
    </row>
    <row r="10" spans="1:17" ht="15.75" customHeight="1">
      <c r="A10" s="45" t="s">
        <v>20</v>
      </c>
      <c r="B10" s="29">
        <v>0</v>
      </c>
      <c r="C10" s="29">
        <v>0</v>
      </c>
      <c r="D10" s="29">
        <v>0</v>
      </c>
      <c r="E10" s="29">
        <v>0</v>
      </c>
      <c r="F10" s="41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3">
        <v>0</v>
      </c>
      <c r="O10" s="44">
        <v>0</v>
      </c>
      <c r="Q10" s="19"/>
    </row>
    <row r="11" spans="1:17" ht="15.75" customHeight="1">
      <c r="A11" s="40" t="s">
        <v>21</v>
      </c>
      <c r="B11" s="29">
        <v>0</v>
      </c>
      <c r="C11" s="29">
        <v>0</v>
      </c>
      <c r="D11" s="29">
        <v>0</v>
      </c>
      <c r="E11" s="29">
        <v>0</v>
      </c>
      <c r="F11" s="41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3">
        <v>0</v>
      </c>
      <c r="O11" s="44">
        <v>0</v>
      </c>
      <c r="Q11" s="19"/>
    </row>
    <row r="12" spans="1:17" ht="15.75" customHeight="1">
      <c r="A12" s="40" t="s">
        <v>22</v>
      </c>
      <c r="B12" s="29">
        <v>0</v>
      </c>
      <c r="C12" s="29">
        <v>0</v>
      </c>
      <c r="D12" s="29">
        <v>0</v>
      </c>
      <c r="E12" s="29">
        <v>0</v>
      </c>
      <c r="F12" s="41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3">
        <v>0</v>
      </c>
      <c r="O12" s="44">
        <v>0</v>
      </c>
      <c r="Q12" s="19"/>
    </row>
    <row r="13" spans="1:17" ht="15.75" customHeight="1">
      <c r="A13" s="40" t="s">
        <v>23</v>
      </c>
      <c r="B13" s="29">
        <v>0</v>
      </c>
      <c r="C13" s="29">
        <v>0</v>
      </c>
      <c r="D13" s="29">
        <v>0</v>
      </c>
      <c r="E13" s="29">
        <v>0</v>
      </c>
      <c r="F13" s="41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0</v>
      </c>
      <c r="O13" s="44">
        <v>0</v>
      </c>
      <c r="Q13" s="19"/>
    </row>
    <row r="14" spans="1:17" ht="15.75" customHeight="1">
      <c r="A14" s="40" t="s">
        <v>24</v>
      </c>
      <c r="B14" s="29">
        <v>0</v>
      </c>
      <c r="C14" s="29">
        <v>0</v>
      </c>
      <c r="D14" s="29">
        <v>0</v>
      </c>
      <c r="E14" s="29">
        <v>0</v>
      </c>
      <c r="F14" s="41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3">
        <v>0</v>
      </c>
      <c r="O14" s="44">
        <v>0</v>
      </c>
      <c r="Q14" s="19"/>
    </row>
    <row r="15" spans="1:17" ht="15.75" customHeight="1">
      <c r="A15" s="38" t="s">
        <v>25</v>
      </c>
      <c r="B15" s="29">
        <v>0</v>
      </c>
      <c r="C15" s="29">
        <v>0</v>
      </c>
      <c r="D15" s="29">
        <v>0</v>
      </c>
      <c r="E15" s="29">
        <v>0</v>
      </c>
      <c r="F15" s="41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0</v>
      </c>
      <c r="O15" s="37">
        <v>54.326</v>
      </c>
      <c r="Q15" s="20">
        <v>232.923</v>
      </c>
    </row>
    <row r="16" spans="1:18" ht="15.75" customHeight="1">
      <c r="A16" s="40" t="s">
        <v>26</v>
      </c>
      <c r="B16" s="29">
        <f>SUM(C16:N16)</f>
        <v>682.51</v>
      </c>
      <c r="C16" s="29">
        <v>57</v>
      </c>
      <c r="D16" s="29">
        <v>57</v>
      </c>
      <c r="E16" s="29">
        <v>55.51</v>
      </c>
      <c r="F16" s="41">
        <v>57</v>
      </c>
      <c r="G16" s="42">
        <v>57</v>
      </c>
      <c r="H16" s="42">
        <v>57</v>
      </c>
      <c r="I16" s="42">
        <v>57</v>
      </c>
      <c r="J16" s="42">
        <v>57</v>
      </c>
      <c r="K16" s="42">
        <v>57</v>
      </c>
      <c r="L16" s="42">
        <v>57</v>
      </c>
      <c r="M16" s="42">
        <v>57</v>
      </c>
      <c r="N16" s="43">
        <v>57</v>
      </c>
      <c r="O16" s="37">
        <v>0</v>
      </c>
      <c r="P16" s="1">
        <v>4</v>
      </c>
      <c r="Q16" s="16" t="e">
        <f>#REF!</f>
        <v>#REF!</v>
      </c>
      <c r="R16" s="6">
        <v>55507</v>
      </c>
    </row>
    <row r="17" spans="1:18" ht="30.75" customHeight="1">
      <c r="A17" s="52" t="s">
        <v>27</v>
      </c>
      <c r="B17" s="39" t="e">
        <f>SUM(C17:N17)</f>
        <v>#REF!</v>
      </c>
      <c r="C17" s="39" t="e">
        <f>C18+#REF!+#REF!+#REF!+#REF!+#REF!+#REF!+#REF!</f>
        <v>#REF!</v>
      </c>
      <c r="D17" s="39" t="e">
        <f>D18+#REF!+#REF!+#REF!+#REF!+#REF!+#REF!+#REF!</f>
        <v>#REF!</v>
      </c>
      <c r="E17" s="39">
        <f>E18</f>
        <v>31.535</v>
      </c>
      <c r="F17" s="34" t="e">
        <f>F18+#REF!+#REF!+#REF!+#REF!+#REF!+#REF!+#REF!</f>
        <v>#REF!</v>
      </c>
      <c r="G17" s="35" t="e">
        <f>G18+#REF!+#REF!+#REF!+#REF!+#REF!+#REF!+#REF!</f>
        <v>#REF!</v>
      </c>
      <c r="H17" s="35" t="e">
        <f>H18+#REF!+#REF!+#REF!+#REF!+#REF!+#REF!+#REF!</f>
        <v>#REF!</v>
      </c>
      <c r="I17" s="35" t="e">
        <f>I18+#REF!+#REF!+#REF!+#REF!+#REF!+#REF!+#REF!</f>
        <v>#REF!</v>
      </c>
      <c r="J17" s="35" t="e">
        <f>J18+#REF!+#REF!+#REF!+#REF!+#REF!+#REF!+#REF!</f>
        <v>#REF!</v>
      </c>
      <c r="K17" s="35" t="e">
        <f>K18+#REF!+#REF!+#REF!+#REF!+#REF!+#REF!+#REF!</f>
        <v>#REF!</v>
      </c>
      <c r="L17" s="35" t="e">
        <f>L18+#REF!+#REF!+#REF!+#REF!+#REF!+#REF!+#REF!</f>
        <v>#REF!</v>
      </c>
      <c r="M17" s="35" t="e">
        <f>M18+#REF!+#REF!+#REF!+#REF!+#REF!+#REF!+#REF!</f>
        <v>#REF!</v>
      </c>
      <c r="N17" s="46" t="e">
        <f>N18+#REF!+#REF!+#REF!+#REF!+#REF!+#REF!+#REF!</f>
        <v>#REF!</v>
      </c>
      <c r="O17" s="37">
        <v>4.580460999344199</v>
      </c>
      <c r="Q17" s="23" t="e">
        <f>#REF!</f>
        <v>#REF!</v>
      </c>
      <c r="R17" s="1">
        <v>23380</v>
      </c>
    </row>
    <row r="18" spans="1:17" ht="32.25" customHeight="1">
      <c r="A18" s="45" t="s">
        <v>19</v>
      </c>
      <c r="B18" s="29">
        <f>SUM(C18:N18)</f>
        <v>455.8349999999999</v>
      </c>
      <c r="C18" s="29">
        <v>38</v>
      </c>
      <c r="D18" s="29">
        <v>38</v>
      </c>
      <c r="E18" s="29">
        <v>31.535</v>
      </c>
      <c r="F18" s="41">
        <v>38</v>
      </c>
      <c r="G18" s="42">
        <v>38</v>
      </c>
      <c r="H18" s="42">
        <v>38</v>
      </c>
      <c r="I18" s="42">
        <v>38.9</v>
      </c>
      <c r="J18" s="42">
        <v>38.9</v>
      </c>
      <c r="K18" s="42">
        <v>39.8</v>
      </c>
      <c r="L18" s="42">
        <v>38.9</v>
      </c>
      <c r="M18" s="42">
        <v>38.9</v>
      </c>
      <c r="N18" s="43">
        <v>38.9</v>
      </c>
      <c r="O18" s="44">
        <v>4.580460999344199</v>
      </c>
      <c r="P18" s="1">
        <v>32.804</v>
      </c>
      <c r="Q18" s="22"/>
    </row>
    <row r="19" spans="1:17" ht="15.75" customHeight="1">
      <c r="A19" s="38" t="s">
        <v>28</v>
      </c>
      <c r="B19" s="39">
        <f>SUM(C19:N19)</f>
        <v>177.26399999999998</v>
      </c>
      <c r="C19" s="39">
        <f>C20+C21+C22+C23+C24+C25</f>
        <v>14.647</v>
      </c>
      <c r="D19" s="39">
        <f>D20+D21+D22+D23+D24+D25</f>
        <v>14.647</v>
      </c>
      <c r="E19" s="39">
        <f>E25+E24+E23+E22+E21+E20</f>
        <v>16.147</v>
      </c>
      <c r="F19" s="34">
        <f aca="true" t="shared" si="3" ref="F19:N19">F20+F21+F22+F23+F24+F25</f>
        <v>14.647</v>
      </c>
      <c r="G19" s="35">
        <f t="shared" si="3"/>
        <v>14.647</v>
      </c>
      <c r="H19" s="35">
        <f t="shared" si="3"/>
        <v>14.647</v>
      </c>
      <c r="I19" s="35">
        <f t="shared" si="3"/>
        <v>14.647</v>
      </c>
      <c r="J19" s="35">
        <f t="shared" si="3"/>
        <v>14.647</v>
      </c>
      <c r="K19" s="35">
        <f t="shared" si="3"/>
        <v>14.647</v>
      </c>
      <c r="L19" s="35">
        <f t="shared" si="3"/>
        <v>14.647</v>
      </c>
      <c r="M19" s="35">
        <f t="shared" si="3"/>
        <v>14.647</v>
      </c>
      <c r="N19" s="35">
        <f t="shared" si="3"/>
        <v>14.647</v>
      </c>
      <c r="O19" s="37">
        <v>3.7460211559219716</v>
      </c>
      <c r="P19" s="6"/>
      <c r="Q19" s="24" t="e">
        <f>#REF!</f>
        <v>#REF!</v>
      </c>
    </row>
    <row r="20" spans="1:17" ht="15.75" customHeight="1">
      <c r="A20" s="40" t="s">
        <v>29</v>
      </c>
      <c r="B20" s="29">
        <v>0</v>
      </c>
      <c r="C20" s="29">
        <v>0</v>
      </c>
      <c r="D20" s="29">
        <v>0</v>
      </c>
      <c r="E20" s="29">
        <v>0</v>
      </c>
      <c r="F20" s="41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3">
        <v>0</v>
      </c>
      <c r="O20" s="44">
        <v>0</v>
      </c>
      <c r="Q20" s="19"/>
    </row>
    <row r="21" spans="1:17" ht="15.75" customHeight="1">
      <c r="A21" s="40" t="s">
        <v>30</v>
      </c>
      <c r="B21" s="29">
        <v>0</v>
      </c>
      <c r="C21" s="29">
        <v>0</v>
      </c>
      <c r="D21" s="29">
        <v>0</v>
      </c>
      <c r="E21" s="29">
        <v>0</v>
      </c>
      <c r="F21" s="41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3">
        <v>0</v>
      </c>
      <c r="O21" s="44">
        <v>0</v>
      </c>
      <c r="Q21" s="19"/>
    </row>
    <row r="22" spans="1:17" ht="15.75" customHeight="1">
      <c r="A22" s="40" t="s">
        <v>31</v>
      </c>
      <c r="B22" s="29">
        <v>0</v>
      </c>
      <c r="C22" s="29">
        <v>0</v>
      </c>
      <c r="D22" s="29">
        <v>0</v>
      </c>
      <c r="E22" s="29">
        <v>0</v>
      </c>
      <c r="F22" s="41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3">
        <v>0</v>
      </c>
      <c r="O22" s="44">
        <v>0</v>
      </c>
      <c r="Q22" s="5"/>
    </row>
    <row r="23" spans="1:17" ht="15.75" customHeight="1">
      <c r="A23" s="40" t="s">
        <v>32</v>
      </c>
      <c r="B23" s="29">
        <v>0</v>
      </c>
      <c r="C23" s="29">
        <v>0</v>
      </c>
      <c r="D23" s="29">
        <v>0</v>
      </c>
      <c r="E23" s="29">
        <v>0</v>
      </c>
      <c r="F23" s="41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3">
        <v>0</v>
      </c>
      <c r="O23" s="44">
        <v>0</v>
      </c>
      <c r="Q23" s="5"/>
    </row>
    <row r="24" spans="1:17" ht="15.75" customHeight="1">
      <c r="A24" s="40" t="s">
        <v>33</v>
      </c>
      <c r="B24" s="29">
        <v>0</v>
      </c>
      <c r="C24" s="29">
        <v>0</v>
      </c>
      <c r="D24" s="29">
        <v>0</v>
      </c>
      <c r="E24" s="29">
        <v>0</v>
      </c>
      <c r="F24" s="41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3">
        <v>0</v>
      </c>
      <c r="O24" s="44">
        <v>0</v>
      </c>
      <c r="Q24" s="5"/>
    </row>
    <row r="25" spans="1:18" ht="15.75" customHeight="1" thickBot="1">
      <c r="A25" s="29" t="s">
        <v>137</v>
      </c>
      <c r="B25" s="29">
        <f aca="true" t="shared" si="4" ref="B25:B42">SUM(C25:N25)</f>
        <v>177.26399999999998</v>
      </c>
      <c r="C25" s="29">
        <v>14.647</v>
      </c>
      <c r="D25" s="29">
        <v>14.647</v>
      </c>
      <c r="E25" s="29">
        <v>16.147</v>
      </c>
      <c r="F25" s="41">
        <v>14.647</v>
      </c>
      <c r="G25" s="42">
        <v>14.647</v>
      </c>
      <c r="H25" s="42">
        <v>14.647</v>
      </c>
      <c r="I25" s="42">
        <v>14.647</v>
      </c>
      <c r="J25" s="42">
        <v>14.647</v>
      </c>
      <c r="K25" s="42">
        <v>14.647</v>
      </c>
      <c r="L25" s="42">
        <v>14.647</v>
      </c>
      <c r="M25" s="42">
        <v>14.647</v>
      </c>
      <c r="N25" s="43">
        <v>14.647</v>
      </c>
      <c r="O25" s="44">
        <v>3.7460211559219716</v>
      </c>
      <c r="P25" s="1">
        <v>25.785</v>
      </c>
      <c r="Q25" s="7" t="e">
        <f>#REF!</f>
        <v>#REF!</v>
      </c>
      <c r="R25" s="1">
        <v>19976</v>
      </c>
    </row>
    <row r="26" spans="1:21" s="2" customFormat="1" ht="15.75" customHeight="1">
      <c r="A26" s="36" t="s">
        <v>35</v>
      </c>
      <c r="B26" s="37">
        <f t="shared" si="4"/>
        <v>14934.752</v>
      </c>
      <c r="C26" s="37">
        <f>C27+C65+C74+C84+C105+C125+C145+C154+C162+C169+C170+C171+C172+C173</f>
        <v>1167.3859999999997</v>
      </c>
      <c r="D26" s="37">
        <f>D27+D65+D74+D84+D105+D125+D145+D154+D162+D169+D170+D171+D172+D173</f>
        <v>1132.57</v>
      </c>
      <c r="E26" s="37">
        <f>E27+E74</f>
        <v>1221.5700000000002</v>
      </c>
      <c r="F26" s="53">
        <f aca="true" t="shared" si="5" ref="F26:N26">F27+F65+F74+F84+F105+F125+F145+F154+F162+F169+F170+F171+F172+F173</f>
        <v>1309.656</v>
      </c>
      <c r="G26" s="54">
        <f t="shared" si="5"/>
        <v>1196.3070000000002</v>
      </c>
      <c r="H26" s="54">
        <f t="shared" si="5"/>
        <v>1280.277</v>
      </c>
      <c r="I26" s="54">
        <f t="shared" si="5"/>
        <v>1373.321</v>
      </c>
      <c r="J26" s="54">
        <f t="shared" si="5"/>
        <v>1381.909</v>
      </c>
      <c r="K26" s="54">
        <f t="shared" si="5"/>
        <v>1211.125</v>
      </c>
      <c r="L26" s="54">
        <f t="shared" si="5"/>
        <v>1205.8770000000004</v>
      </c>
      <c r="M26" s="54">
        <f t="shared" si="5"/>
        <v>1245.8770000000004</v>
      </c>
      <c r="N26" s="55">
        <f t="shared" si="5"/>
        <v>1208.8770000000004</v>
      </c>
      <c r="O26" s="37">
        <v>208.61117115910983</v>
      </c>
      <c r="S26" s="2">
        <v>104.299</v>
      </c>
      <c r="U26" s="2">
        <v>104.299</v>
      </c>
    </row>
    <row r="27" spans="1:21" ht="15.75" customHeight="1">
      <c r="A27" s="38" t="s">
        <v>36</v>
      </c>
      <c r="B27" s="39">
        <f t="shared" si="4"/>
        <v>13125.832</v>
      </c>
      <c r="C27" s="39">
        <f>C28+C33+C38+C43+C49+C59+C60+C64</f>
        <v>1029.3369999999998</v>
      </c>
      <c r="D27" s="39">
        <f>D28+D33+D38+D43+D49+D59+D60+D64</f>
        <v>1001.2139999999999</v>
      </c>
      <c r="E27" s="39">
        <f>E28+E33+E38+E43+E49+E59+E60+E64</f>
        <v>1073.659</v>
      </c>
      <c r="F27" s="34">
        <f aca="true" t="shared" si="6" ref="F27:N27">F28+F33+F38+F43+F49+F59+F60+F64</f>
        <v>1126.7</v>
      </c>
      <c r="G27" s="35">
        <f t="shared" si="6"/>
        <v>1038.351</v>
      </c>
      <c r="H27" s="35">
        <f t="shared" si="6"/>
        <v>1112.321</v>
      </c>
      <c r="I27" s="35">
        <f t="shared" si="6"/>
        <v>1232.3649999999998</v>
      </c>
      <c r="J27" s="35">
        <f t="shared" si="6"/>
        <v>1240.953</v>
      </c>
      <c r="K27" s="35">
        <f t="shared" si="6"/>
        <v>1070.169</v>
      </c>
      <c r="L27" s="35">
        <f t="shared" si="6"/>
        <v>1064.9210000000003</v>
      </c>
      <c r="M27" s="35">
        <f t="shared" si="6"/>
        <v>1067.9210000000003</v>
      </c>
      <c r="N27" s="46">
        <f t="shared" si="6"/>
        <v>1067.9210000000003</v>
      </c>
      <c r="O27" s="37">
        <v>174.9910976845696</v>
      </c>
      <c r="P27" s="26" t="e">
        <f>#REF!-#REF!</f>
        <v>#REF!</v>
      </c>
      <c r="S27">
        <v>86.8</v>
      </c>
      <c r="U27">
        <v>101.273</v>
      </c>
    </row>
    <row r="28" spans="1:17" ht="33" customHeight="1">
      <c r="A28" s="56" t="s">
        <v>37</v>
      </c>
      <c r="B28" s="48">
        <f t="shared" si="4"/>
        <v>597.7449999999999</v>
      </c>
      <c r="C28" s="48">
        <f>C29+C30+C31+C32</f>
        <v>39.019999999999996</v>
      </c>
      <c r="D28" s="48">
        <f>D29+D30+D31+D32</f>
        <v>55.519999999999996</v>
      </c>
      <c r="E28" s="48">
        <v>77.831</v>
      </c>
      <c r="F28" s="49">
        <f aca="true" t="shared" si="7" ref="F28:N28">F29+F30+F31+F32</f>
        <v>82.36</v>
      </c>
      <c r="G28" s="50">
        <f t="shared" si="7"/>
        <v>30.440000000000005</v>
      </c>
      <c r="H28" s="50">
        <f t="shared" si="7"/>
        <v>54.410000000000004</v>
      </c>
      <c r="I28" s="50">
        <f t="shared" si="7"/>
        <v>78.934</v>
      </c>
      <c r="J28" s="50">
        <f t="shared" si="7"/>
        <v>56.822</v>
      </c>
      <c r="K28" s="50">
        <f t="shared" si="7"/>
        <v>36.038</v>
      </c>
      <c r="L28" s="50">
        <f t="shared" si="7"/>
        <v>28.79</v>
      </c>
      <c r="M28" s="50">
        <f t="shared" si="7"/>
        <v>28.79</v>
      </c>
      <c r="N28" s="51">
        <f t="shared" si="7"/>
        <v>28.79</v>
      </c>
      <c r="O28" s="37">
        <v>0</v>
      </c>
      <c r="Q28" s="1">
        <v>4</v>
      </c>
    </row>
    <row r="29" spans="1:15" ht="15.75" customHeight="1">
      <c r="A29" s="40" t="s">
        <v>38</v>
      </c>
      <c r="B29" s="29">
        <f t="shared" si="4"/>
        <v>162.01</v>
      </c>
      <c r="C29" s="29">
        <v>8</v>
      </c>
      <c r="D29" s="29">
        <v>8</v>
      </c>
      <c r="E29" s="29">
        <v>23.56</v>
      </c>
      <c r="F29" s="41">
        <v>8</v>
      </c>
      <c r="G29" s="42">
        <v>9.65</v>
      </c>
      <c r="H29" s="42">
        <v>24.8</v>
      </c>
      <c r="I29" s="42">
        <v>40</v>
      </c>
      <c r="J29" s="42">
        <v>8</v>
      </c>
      <c r="K29" s="42">
        <v>8</v>
      </c>
      <c r="L29" s="42">
        <v>8</v>
      </c>
      <c r="M29" s="42">
        <v>8</v>
      </c>
      <c r="N29" s="43">
        <v>8</v>
      </c>
      <c r="O29" s="44">
        <v>0</v>
      </c>
    </row>
    <row r="30" spans="1:15" ht="48.75" customHeight="1">
      <c r="A30" s="45" t="s">
        <v>39</v>
      </c>
      <c r="B30" s="29">
        <f t="shared" si="4"/>
        <v>207.59400000000005</v>
      </c>
      <c r="C30" s="29">
        <v>17.3</v>
      </c>
      <c r="D30" s="29">
        <v>17.3</v>
      </c>
      <c r="E30" s="29">
        <v>17.294</v>
      </c>
      <c r="F30" s="41">
        <v>17.3</v>
      </c>
      <c r="G30" s="42">
        <v>17.3</v>
      </c>
      <c r="H30" s="42">
        <v>17.3</v>
      </c>
      <c r="I30" s="42">
        <v>17.3</v>
      </c>
      <c r="J30" s="42">
        <v>17.3</v>
      </c>
      <c r="K30" s="42">
        <v>17.3</v>
      </c>
      <c r="L30" s="42">
        <v>17.3</v>
      </c>
      <c r="M30" s="42">
        <v>17.3</v>
      </c>
      <c r="N30" s="43">
        <v>17.3</v>
      </c>
      <c r="O30" s="44">
        <v>0</v>
      </c>
    </row>
    <row r="31" spans="1:15" ht="15.75" customHeight="1">
      <c r="A31" s="40" t="s">
        <v>40</v>
      </c>
      <c r="B31" s="29">
        <f t="shared" si="4"/>
        <v>41.88000000000002</v>
      </c>
      <c r="C31" s="29">
        <v>3.49</v>
      </c>
      <c r="D31" s="29">
        <v>3.49</v>
      </c>
      <c r="E31" s="29">
        <v>3.49</v>
      </c>
      <c r="F31" s="41">
        <v>3.49</v>
      </c>
      <c r="G31" s="42">
        <v>3.49</v>
      </c>
      <c r="H31" s="42">
        <v>3.49</v>
      </c>
      <c r="I31" s="42">
        <v>3.49</v>
      </c>
      <c r="J31" s="42">
        <v>3.49</v>
      </c>
      <c r="K31" s="42">
        <v>3.49</v>
      </c>
      <c r="L31" s="42">
        <v>3.49</v>
      </c>
      <c r="M31" s="42">
        <v>3.49</v>
      </c>
      <c r="N31" s="43">
        <v>3.49</v>
      </c>
      <c r="O31" s="44">
        <v>0</v>
      </c>
    </row>
    <row r="32" spans="1:15" ht="15.75" customHeight="1">
      <c r="A32" s="40" t="s">
        <v>41</v>
      </c>
      <c r="B32" s="29">
        <f t="shared" si="4"/>
        <v>186.261</v>
      </c>
      <c r="C32" s="29">
        <v>10.23</v>
      </c>
      <c r="D32" s="29">
        <v>26.73</v>
      </c>
      <c r="E32" s="29">
        <v>33.487</v>
      </c>
      <c r="F32" s="41">
        <v>53.57</v>
      </c>
      <c r="G32" s="42">
        <v>0</v>
      </c>
      <c r="H32" s="42">
        <v>8.82</v>
      </c>
      <c r="I32" s="42">
        <v>18.144</v>
      </c>
      <c r="J32" s="42">
        <v>28.032</v>
      </c>
      <c r="K32" s="42">
        <v>7.248</v>
      </c>
      <c r="L32" s="42"/>
      <c r="M32" s="42"/>
      <c r="N32" s="43"/>
      <c r="O32" s="44">
        <v>0</v>
      </c>
    </row>
    <row r="33" spans="1:22" ht="37.5" customHeight="1">
      <c r="A33" s="56" t="s">
        <v>42</v>
      </c>
      <c r="B33" s="48">
        <f t="shared" si="4"/>
        <v>2282.8260000000005</v>
      </c>
      <c r="C33" s="48">
        <f>C34+C35+C36+C37</f>
        <v>157.85399999999998</v>
      </c>
      <c r="D33" s="48">
        <f>D34+D35+D36+D37</f>
        <v>158.946</v>
      </c>
      <c r="E33" s="48">
        <v>184.436</v>
      </c>
      <c r="F33" s="49">
        <f aca="true" t="shared" si="8" ref="F33:N33">F34+F35+F36+F37</f>
        <v>164.622</v>
      </c>
      <c r="G33" s="50">
        <f t="shared" si="8"/>
        <v>164.621</v>
      </c>
      <c r="H33" s="50">
        <f t="shared" si="8"/>
        <v>214.621</v>
      </c>
      <c r="I33" s="50">
        <f t="shared" si="8"/>
        <v>264.621</v>
      </c>
      <c r="J33" s="50">
        <f t="shared" si="8"/>
        <v>314.62100000000004</v>
      </c>
      <c r="K33" s="50">
        <f t="shared" si="8"/>
        <v>164.621</v>
      </c>
      <c r="L33" s="50">
        <f t="shared" si="8"/>
        <v>164.621</v>
      </c>
      <c r="M33" s="50">
        <f t="shared" si="8"/>
        <v>164.621</v>
      </c>
      <c r="N33" s="51">
        <f t="shared" si="8"/>
        <v>164.621</v>
      </c>
      <c r="O33" s="37">
        <v>15.251535002244037</v>
      </c>
      <c r="P33" s="25"/>
      <c r="Q33" s="25"/>
      <c r="R33" s="25"/>
      <c r="S33" s="25"/>
      <c r="T33" s="25"/>
      <c r="U33" s="25"/>
      <c r="V33" s="25"/>
    </row>
    <row r="34" spans="1:22" ht="15.75" customHeight="1">
      <c r="A34" s="40" t="s">
        <v>43</v>
      </c>
      <c r="B34" s="29">
        <f t="shared" si="4"/>
        <v>1159.347</v>
      </c>
      <c r="C34" s="29">
        <v>74.8</v>
      </c>
      <c r="D34" s="29">
        <v>72.402</v>
      </c>
      <c r="E34" s="29">
        <v>64.145</v>
      </c>
      <c r="F34" s="41">
        <v>72</v>
      </c>
      <c r="G34" s="42">
        <v>72</v>
      </c>
      <c r="H34" s="42">
        <v>122</v>
      </c>
      <c r="I34" s="42">
        <v>172</v>
      </c>
      <c r="J34" s="42">
        <v>222</v>
      </c>
      <c r="K34" s="42">
        <v>72</v>
      </c>
      <c r="L34" s="42">
        <v>72</v>
      </c>
      <c r="M34" s="42">
        <v>72</v>
      </c>
      <c r="N34" s="43">
        <v>72</v>
      </c>
      <c r="O34" s="44">
        <v>2.3256785259530512</v>
      </c>
      <c r="P34" s="1">
        <v>50.36</v>
      </c>
      <c r="V34">
        <v>26.25</v>
      </c>
    </row>
    <row r="35" spans="1:16" ht="48.75" customHeight="1">
      <c r="A35" s="45" t="s">
        <v>44</v>
      </c>
      <c r="B35" s="29">
        <f t="shared" si="4"/>
        <v>645.7979999999999</v>
      </c>
      <c r="C35" s="29">
        <v>51.4</v>
      </c>
      <c r="D35" s="29">
        <v>54.3</v>
      </c>
      <c r="E35" s="29">
        <v>51.398</v>
      </c>
      <c r="F35" s="41">
        <v>54.3</v>
      </c>
      <c r="G35" s="42">
        <v>54.3</v>
      </c>
      <c r="H35" s="42">
        <v>54.3</v>
      </c>
      <c r="I35" s="42">
        <v>54.3</v>
      </c>
      <c r="J35" s="42">
        <v>54.3</v>
      </c>
      <c r="K35" s="42">
        <v>54.3</v>
      </c>
      <c r="L35" s="42">
        <v>54.3</v>
      </c>
      <c r="M35" s="42">
        <v>54.3</v>
      </c>
      <c r="N35" s="43">
        <v>54.3</v>
      </c>
      <c r="O35" s="44">
        <v>10.754633906175535</v>
      </c>
      <c r="P35" s="1">
        <v>51.364</v>
      </c>
    </row>
    <row r="36" spans="1:21" ht="15.75" customHeight="1">
      <c r="A36" s="40" t="s">
        <v>45</v>
      </c>
      <c r="B36" s="29">
        <f t="shared" si="4"/>
        <v>130.463</v>
      </c>
      <c r="C36" s="29">
        <v>10.38</v>
      </c>
      <c r="D36" s="29">
        <v>10.97</v>
      </c>
      <c r="E36" s="29">
        <v>10.383</v>
      </c>
      <c r="F36" s="41">
        <v>10.97</v>
      </c>
      <c r="G36" s="42">
        <v>10.97</v>
      </c>
      <c r="H36" s="42">
        <v>10.97</v>
      </c>
      <c r="I36" s="42">
        <v>10.97</v>
      </c>
      <c r="J36" s="42">
        <v>10.97</v>
      </c>
      <c r="K36" s="42">
        <v>10.97</v>
      </c>
      <c r="L36" s="42">
        <v>10.97</v>
      </c>
      <c r="M36" s="42">
        <v>10.97</v>
      </c>
      <c r="N36" s="43">
        <v>10.97</v>
      </c>
      <c r="O36" s="44">
        <v>2.171222570115451</v>
      </c>
      <c r="P36" s="21"/>
      <c r="Q36" s="17"/>
      <c r="R36" s="17"/>
      <c r="S36" s="17"/>
      <c r="T36" s="17"/>
      <c r="U36" s="17"/>
    </row>
    <row r="37" spans="1:15" ht="15.75" customHeight="1">
      <c r="A37" s="40" t="s">
        <v>46</v>
      </c>
      <c r="B37" s="29">
        <f t="shared" si="4"/>
        <v>347.21799999999996</v>
      </c>
      <c r="C37" s="29">
        <v>21.274</v>
      </c>
      <c r="D37" s="29">
        <v>21.274</v>
      </c>
      <c r="E37" s="29">
        <v>58.51</v>
      </c>
      <c r="F37" s="41">
        <v>27.352</v>
      </c>
      <c r="G37" s="42">
        <v>27.351</v>
      </c>
      <c r="H37" s="42">
        <v>27.351</v>
      </c>
      <c r="I37" s="42">
        <v>27.351</v>
      </c>
      <c r="J37" s="42">
        <v>27.351</v>
      </c>
      <c r="K37" s="42">
        <v>27.351</v>
      </c>
      <c r="L37" s="42">
        <v>27.351</v>
      </c>
      <c r="M37" s="42">
        <v>27.351</v>
      </c>
      <c r="N37" s="43">
        <v>27.351</v>
      </c>
      <c r="O37" s="44">
        <v>0</v>
      </c>
    </row>
    <row r="38" spans="1:23" ht="48.75" customHeight="1">
      <c r="A38" s="56" t="s">
        <v>47</v>
      </c>
      <c r="B38" s="48">
        <f t="shared" si="4"/>
        <v>5483.537000000001</v>
      </c>
      <c r="C38" s="48">
        <f>C39+C40+C41+C42</f>
        <v>436.03200000000004</v>
      </c>
      <c r="D38" s="48">
        <f>D39+D40+D41+D42</f>
        <v>416.302</v>
      </c>
      <c r="E38" s="48">
        <v>369.435</v>
      </c>
      <c r="F38" s="49">
        <f aca="true" t="shared" si="9" ref="F38:N38">F39+F40+F41+F42</f>
        <v>483.688</v>
      </c>
      <c r="G38" s="50">
        <f t="shared" si="9"/>
        <v>471.01</v>
      </c>
      <c r="H38" s="50">
        <f t="shared" si="9"/>
        <v>471.01</v>
      </c>
      <c r="I38" s="50">
        <f t="shared" si="9"/>
        <v>471.01</v>
      </c>
      <c r="J38" s="50">
        <f t="shared" si="9"/>
        <v>471.01</v>
      </c>
      <c r="K38" s="50">
        <f t="shared" si="9"/>
        <v>471.01</v>
      </c>
      <c r="L38" s="50">
        <f t="shared" si="9"/>
        <v>471.01</v>
      </c>
      <c r="M38" s="50">
        <f t="shared" si="9"/>
        <v>476.01</v>
      </c>
      <c r="N38" s="51">
        <f t="shared" si="9"/>
        <v>476.01</v>
      </c>
      <c r="O38" s="37">
        <v>78.79533786871532</v>
      </c>
      <c r="P38" s="27" t="e">
        <f aca="true" t="shared" si="10" ref="P38:W38">SUM(P39:P42)</f>
        <v>#REF!</v>
      </c>
      <c r="Q38" s="27">
        <f t="shared" si="10"/>
        <v>0</v>
      </c>
      <c r="R38" s="27">
        <f t="shared" si="10"/>
        <v>0</v>
      </c>
      <c r="S38" s="27">
        <f t="shared" si="10"/>
        <v>0</v>
      </c>
      <c r="T38" s="27">
        <f t="shared" si="10"/>
        <v>0</v>
      </c>
      <c r="U38" s="27">
        <f t="shared" si="10"/>
        <v>0</v>
      </c>
      <c r="V38" s="27">
        <f t="shared" si="10"/>
        <v>0</v>
      </c>
      <c r="W38" s="27">
        <f t="shared" si="10"/>
        <v>0</v>
      </c>
    </row>
    <row r="39" spans="1:15" ht="15.75" customHeight="1">
      <c r="A39" s="40" t="s">
        <v>48</v>
      </c>
      <c r="B39" s="29">
        <f t="shared" si="4"/>
        <v>463.773</v>
      </c>
      <c r="C39" s="29">
        <v>47.4</v>
      </c>
      <c r="D39" s="29">
        <v>45.322</v>
      </c>
      <c r="E39" s="29">
        <v>33.373</v>
      </c>
      <c r="F39" s="41">
        <v>47.678</v>
      </c>
      <c r="G39" s="42">
        <v>35</v>
      </c>
      <c r="H39" s="42">
        <v>35</v>
      </c>
      <c r="I39" s="42">
        <v>35</v>
      </c>
      <c r="J39" s="42">
        <v>35</v>
      </c>
      <c r="K39" s="42">
        <v>35</v>
      </c>
      <c r="L39" s="42">
        <v>35</v>
      </c>
      <c r="M39" s="42">
        <v>40</v>
      </c>
      <c r="N39" s="43">
        <v>40</v>
      </c>
      <c r="O39" s="44">
        <v>7.633421243905319</v>
      </c>
    </row>
    <row r="40" spans="1:15" ht="45" customHeight="1">
      <c r="A40" s="45" t="s">
        <v>49</v>
      </c>
      <c r="B40" s="29">
        <f t="shared" si="4"/>
        <v>3899.375000000001</v>
      </c>
      <c r="C40" s="29">
        <v>280.79</v>
      </c>
      <c r="D40" s="29">
        <v>288.3</v>
      </c>
      <c r="E40" s="29">
        <v>248.685</v>
      </c>
      <c r="F40" s="41">
        <v>342.4</v>
      </c>
      <c r="G40" s="42">
        <v>342.4</v>
      </c>
      <c r="H40" s="42">
        <v>342.4</v>
      </c>
      <c r="I40" s="42">
        <v>342.4</v>
      </c>
      <c r="J40" s="42">
        <v>342.4</v>
      </c>
      <c r="K40" s="42">
        <v>342.4</v>
      </c>
      <c r="L40" s="42">
        <v>342.4</v>
      </c>
      <c r="M40" s="42">
        <v>342.4</v>
      </c>
      <c r="N40" s="43">
        <v>342.4</v>
      </c>
      <c r="O40" s="44">
        <v>58.092</v>
      </c>
    </row>
    <row r="41" spans="1:16" ht="15.75" customHeight="1">
      <c r="A41" s="40" t="s">
        <v>50</v>
      </c>
      <c r="B41" s="29">
        <f t="shared" si="4"/>
        <v>836.5630000000001</v>
      </c>
      <c r="C41" s="29">
        <v>61.16</v>
      </c>
      <c r="D41" s="29">
        <v>62.68</v>
      </c>
      <c r="E41" s="29">
        <v>50.233</v>
      </c>
      <c r="F41" s="41">
        <v>73.61</v>
      </c>
      <c r="G41" s="42">
        <v>73.61</v>
      </c>
      <c r="H41" s="42">
        <v>73.61</v>
      </c>
      <c r="I41" s="42">
        <v>73.61</v>
      </c>
      <c r="J41" s="42">
        <v>73.61</v>
      </c>
      <c r="K41" s="42">
        <v>73.61</v>
      </c>
      <c r="L41" s="42">
        <v>73.61</v>
      </c>
      <c r="M41" s="42">
        <v>73.61</v>
      </c>
      <c r="N41" s="43">
        <v>73.61</v>
      </c>
      <c r="O41" s="44">
        <v>11.72962049567</v>
      </c>
      <c r="P41" s="8" t="e">
        <f>#REF!*0.202</f>
        <v>#REF!</v>
      </c>
    </row>
    <row r="42" spans="1:17" ht="15.75" customHeight="1">
      <c r="A42" s="40" t="s">
        <v>51</v>
      </c>
      <c r="B42" s="29">
        <f t="shared" si="4"/>
        <v>283.826</v>
      </c>
      <c r="C42" s="29">
        <v>46.682</v>
      </c>
      <c r="D42" s="29">
        <v>20</v>
      </c>
      <c r="E42" s="29">
        <v>37.144</v>
      </c>
      <c r="F42" s="41">
        <v>20</v>
      </c>
      <c r="G42" s="42">
        <v>20</v>
      </c>
      <c r="H42" s="42">
        <v>20</v>
      </c>
      <c r="I42" s="42">
        <v>20</v>
      </c>
      <c r="J42" s="42">
        <v>20</v>
      </c>
      <c r="K42" s="42">
        <v>20</v>
      </c>
      <c r="L42" s="42">
        <v>20</v>
      </c>
      <c r="M42" s="42">
        <v>20</v>
      </c>
      <c r="N42" s="43">
        <v>20</v>
      </c>
      <c r="O42" s="44">
        <v>1.3402961291400035</v>
      </c>
      <c r="P42" s="1">
        <v>0</v>
      </c>
      <c r="Q42" s="11"/>
    </row>
    <row r="43" spans="1:22" ht="31.5" customHeight="1">
      <c r="A43" s="56" t="s">
        <v>52</v>
      </c>
      <c r="B43" s="48">
        <f aca="true" t="shared" si="11" ref="B43:B49">SUM(C43:N43)</f>
        <v>3276.824</v>
      </c>
      <c r="C43" s="48">
        <f>C44+C45+C46+C47+C48</f>
        <v>222.366</v>
      </c>
      <c r="D43" s="48">
        <f>D44+D45+D46+D47+D48</f>
        <v>222.366</v>
      </c>
      <c r="E43" s="48">
        <f>E44+E45+E46+E47+E48</f>
        <v>265.66200000000003</v>
      </c>
      <c r="F43" s="49">
        <f aca="true" t="shared" si="12" ref="F43:N43">F44+F45+F46+F47+F48</f>
        <v>287.3299999999999</v>
      </c>
      <c r="G43" s="50">
        <f t="shared" si="12"/>
        <v>263.5799999999999</v>
      </c>
      <c r="H43" s="50">
        <f t="shared" si="12"/>
        <v>263.5799999999999</v>
      </c>
      <c r="I43" s="50">
        <f t="shared" si="12"/>
        <v>307.74</v>
      </c>
      <c r="J43" s="50">
        <f t="shared" si="12"/>
        <v>288.44</v>
      </c>
      <c r="K43" s="50">
        <f t="shared" si="12"/>
        <v>288.44</v>
      </c>
      <c r="L43" s="50">
        <f t="shared" si="12"/>
        <v>290.44</v>
      </c>
      <c r="M43" s="50">
        <f t="shared" si="12"/>
        <v>288.44</v>
      </c>
      <c r="N43" s="50">
        <f t="shared" si="12"/>
        <v>288.44</v>
      </c>
      <c r="O43" s="37">
        <v>56.7020471818852</v>
      </c>
      <c r="P43" s="25">
        <f aca="true" t="shared" si="13" ref="P43:V43">SUM(P44:P48)</f>
        <v>461.387</v>
      </c>
      <c r="Q43" s="25">
        <f t="shared" si="13"/>
        <v>0</v>
      </c>
      <c r="R43" s="25">
        <f t="shared" si="13"/>
        <v>0</v>
      </c>
      <c r="S43" s="25">
        <f t="shared" si="13"/>
        <v>0</v>
      </c>
      <c r="T43" s="25">
        <f t="shared" si="13"/>
        <v>0</v>
      </c>
      <c r="U43" s="25">
        <f t="shared" si="13"/>
        <v>0</v>
      </c>
      <c r="V43" s="25">
        <f t="shared" si="13"/>
        <v>0</v>
      </c>
    </row>
    <row r="44" spans="1:16" ht="15.75" customHeight="1">
      <c r="A44" s="40" t="s">
        <v>53</v>
      </c>
      <c r="B44" s="29">
        <f t="shared" si="11"/>
        <v>2488.178</v>
      </c>
      <c r="C44" s="29">
        <v>171.353</v>
      </c>
      <c r="D44" s="29">
        <v>171.353</v>
      </c>
      <c r="E44" s="29">
        <v>171.352</v>
      </c>
      <c r="F44" s="41">
        <v>205.64</v>
      </c>
      <c r="G44" s="42">
        <v>205.64</v>
      </c>
      <c r="H44" s="42">
        <v>205.64</v>
      </c>
      <c r="I44" s="42">
        <v>226.2</v>
      </c>
      <c r="J44" s="42">
        <v>226.2</v>
      </c>
      <c r="K44" s="42">
        <v>226.2</v>
      </c>
      <c r="L44" s="42">
        <v>226.2</v>
      </c>
      <c r="M44" s="42">
        <v>226.2</v>
      </c>
      <c r="N44" s="43">
        <v>226.2</v>
      </c>
      <c r="O44" s="44">
        <v>40.84161474046949</v>
      </c>
      <c r="P44" s="1">
        <v>355.478</v>
      </c>
    </row>
    <row r="45" spans="1:16" ht="15.75" customHeight="1">
      <c r="A45" s="40" t="s">
        <v>54</v>
      </c>
      <c r="B45" s="29">
        <f t="shared" si="11"/>
        <v>502.58</v>
      </c>
      <c r="C45" s="29">
        <v>34.613</v>
      </c>
      <c r="D45" s="29">
        <v>34.613</v>
      </c>
      <c r="E45" s="29">
        <v>34.594</v>
      </c>
      <c r="F45" s="41">
        <v>41.54</v>
      </c>
      <c r="G45" s="42">
        <v>41.54</v>
      </c>
      <c r="H45" s="42">
        <v>41.54</v>
      </c>
      <c r="I45" s="42">
        <v>45.69</v>
      </c>
      <c r="J45" s="42">
        <v>45.69</v>
      </c>
      <c r="K45" s="42">
        <v>45.69</v>
      </c>
      <c r="L45" s="42">
        <v>45.69</v>
      </c>
      <c r="M45" s="42">
        <v>45.69</v>
      </c>
      <c r="N45" s="43">
        <v>45.69</v>
      </c>
      <c r="O45" s="44">
        <v>8.24886561113804</v>
      </c>
      <c r="P45" s="1">
        <v>71.806</v>
      </c>
    </row>
    <row r="46" spans="1:17" ht="29.25" customHeight="1">
      <c r="A46" s="45" t="s">
        <v>139</v>
      </c>
      <c r="B46" s="29">
        <f t="shared" si="11"/>
        <v>184.527</v>
      </c>
      <c r="C46" s="29">
        <v>13.75</v>
      </c>
      <c r="D46" s="29">
        <v>13.75</v>
      </c>
      <c r="E46" s="29">
        <v>33.277</v>
      </c>
      <c r="F46" s="41">
        <v>13.75</v>
      </c>
      <c r="G46" s="42">
        <v>13.75</v>
      </c>
      <c r="H46" s="42">
        <v>13.75</v>
      </c>
      <c r="I46" s="42">
        <v>13.75</v>
      </c>
      <c r="J46" s="42">
        <v>13.75</v>
      </c>
      <c r="K46" s="42">
        <v>13.75</v>
      </c>
      <c r="L46" s="42">
        <v>13.75</v>
      </c>
      <c r="M46" s="42">
        <v>13.75</v>
      </c>
      <c r="N46" s="43">
        <v>13.75</v>
      </c>
      <c r="O46" s="44">
        <v>2.641504256194476</v>
      </c>
      <c r="P46" s="1">
        <f>5.89</f>
        <v>5.89</v>
      </c>
      <c r="Q46" s="1" t="s">
        <v>55</v>
      </c>
    </row>
    <row r="47" spans="1:17" ht="29.25" customHeight="1">
      <c r="A47" s="45" t="s">
        <v>56</v>
      </c>
      <c r="B47" s="29">
        <f t="shared" si="11"/>
        <v>45.54699999999998</v>
      </c>
      <c r="C47" s="29">
        <v>2.65</v>
      </c>
      <c r="D47" s="29">
        <v>2.65</v>
      </c>
      <c r="E47" s="29">
        <v>15.497</v>
      </c>
      <c r="F47" s="41">
        <v>2.65</v>
      </c>
      <c r="G47" s="42">
        <v>2.65</v>
      </c>
      <c r="H47" s="42">
        <v>2.65</v>
      </c>
      <c r="I47" s="42">
        <v>2.8</v>
      </c>
      <c r="J47" s="42">
        <v>2.8</v>
      </c>
      <c r="K47" s="42">
        <v>2.8</v>
      </c>
      <c r="L47" s="42">
        <v>2.8</v>
      </c>
      <c r="M47" s="42">
        <v>2.8</v>
      </c>
      <c r="N47" s="43">
        <v>2.8</v>
      </c>
      <c r="O47" s="44">
        <v>0.3161696286369506</v>
      </c>
      <c r="P47" s="1">
        <v>0</v>
      </c>
      <c r="Q47" s="11" t="s">
        <v>135</v>
      </c>
    </row>
    <row r="48" spans="1:17" ht="29.25" customHeight="1">
      <c r="A48" s="45" t="s">
        <v>57</v>
      </c>
      <c r="B48" s="29">
        <f t="shared" si="11"/>
        <v>55.992000000000004</v>
      </c>
      <c r="C48" s="29">
        <v>0</v>
      </c>
      <c r="D48" s="29">
        <v>0</v>
      </c>
      <c r="E48" s="29">
        <v>10.942</v>
      </c>
      <c r="F48" s="41">
        <v>23.75</v>
      </c>
      <c r="G48" s="42">
        <v>0</v>
      </c>
      <c r="H48" s="42">
        <v>0</v>
      </c>
      <c r="I48" s="42">
        <v>19.3</v>
      </c>
      <c r="J48" s="42">
        <v>0</v>
      </c>
      <c r="K48" s="42">
        <v>0</v>
      </c>
      <c r="L48" s="42">
        <v>2</v>
      </c>
      <c r="M48" s="42">
        <v>0</v>
      </c>
      <c r="N48" s="43">
        <v>0</v>
      </c>
      <c r="O48" s="44">
        <v>4.65389294544625</v>
      </c>
      <c r="P48" s="6">
        <f>14.5+6.311+7.402</f>
        <v>28.213</v>
      </c>
      <c r="Q48" s="11" t="s">
        <v>133</v>
      </c>
    </row>
    <row r="49" spans="1:23" s="10" customFormat="1" ht="29.25" customHeight="1">
      <c r="A49" s="52" t="s">
        <v>58</v>
      </c>
      <c r="B49" s="39">
        <f t="shared" si="11"/>
        <v>720.8040000000001</v>
      </c>
      <c r="C49" s="39">
        <v>58.3</v>
      </c>
      <c r="D49" s="39">
        <v>59.6</v>
      </c>
      <c r="E49" s="39">
        <v>66.504</v>
      </c>
      <c r="F49" s="34">
        <v>59.6</v>
      </c>
      <c r="G49" s="35">
        <v>59.6</v>
      </c>
      <c r="H49" s="35">
        <v>59.6</v>
      </c>
      <c r="I49" s="35">
        <v>59.6</v>
      </c>
      <c r="J49" s="35">
        <v>59.6</v>
      </c>
      <c r="K49" s="35">
        <v>59.6</v>
      </c>
      <c r="L49" s="35">
        <v>59.6</v>
      </c>
      <c r="M49" s="35">
        <v>59.6</v>
      </c>
      <c r="N49" s="46">
        <v>59.6</v>
      </c>
      <c r="O49" s="37">
        <v>13.620024999352855</v>
      </c>
      <c r="P49" s="25">
        <f aca="true" t="shared" si="14" ref="P49:W49">P50+P51+P52+P53+P56+P57+P58</f>
        <v>100.431</v>
      </c>
      <c r="Q49" s="25">
        <f t="shared" si="14"/>
        <v>27.203</v>
      </c>
      <c r="R49" s="25">
        <f t="shared" si="14"/>
        <v>0</v>
      </c>
      <c r="S49" s="25">
        <f t="shared" si="14"/>
        <v>0</v>
      </c>
      <c r="T49" s="25">
        <f t="shared" si="14"/>
        <v>0</v>
      </c>
      <c r="U49" s="25">
        <f t="shared" si="14"/>
        <v>0</v>
      </c>
      <c r="V49" s="25">
        <f t="shared" si="14"/>
        <v>0</v>
      </c>
      <c r="W49" s="25">
        <f t="shared" si="14"/>
        <v>0</v>
      </c>
    </row>
    <row r="50" spans="1:16" ht="15.75" customHeight="1">
      <c r="A50" s="40" t="s">
        <v>59</v>
      </c>
      <c r="B50" s="29"/>
      <c r="C50" s="29"/>
      <c r="D50" s="29"/>
      <c r="E50" s="29"/>
      <c r="F50" s="41"/>
      <c r="G50" s="42"/>
      <c r="H50" s="42"/>
      <c r="I50" s="42"/>
      <c r="J50" s="42"/>
      <c r="K50" s="42"/>
      <c r="L50" s="42"/>
      <c r="M50" s="42"/>
      <c r="N50" s="43"/>
      <c r="O50" s="44">
        <v>4.053170651036045</v>
      </c>
      <c r="P50" s="1">
        <v>29.801</v>
      </c>
    </row>
    <row r="51" spans="1:16" ht="15.75" customHeight="1">
      <c r="A51" s="40" t="s">
        <v>60</v>
      </c>
      <c r="B51" s="29"/>
      <c r="C51" s="29"/>
      <c r="D51" s="29"/>
      <c r="E51" s="29"/>
      <c r="F51" s="41"/>
      <c r="G51" s="42"/>
      <c r="H51" s="42"/>
      <c r="I51" s="42"/>
      <c r="J51" s="42"/>
      <c r="K51" s="42"/>
      <c r="L51" s="42"/>
      <c r="M51" s="42"/>
      <c r="N51" s="43"/>
      <c r="O51" s="44">
        <v>4.733679281143457</v>
      </c>
      <c r="P51" s="1">
        <f>31.559+4.497</f>
        <v>36.056</v>
      </c>
    </row>
    <row r="52" spans="1:17" ht="15.75" customHeight="1">
      <c r="A52" s="40" t="s">
        <v>61</v>
      </c>
      <c r="B52" s="29"/>
      <c r="C52" s="29"/>
      <c r="D52" s="29"/>
      <c r="E52" s="29"/>
      <c r="F52" s="41"/>
      <c r="G52" s="42"/>
      <c r="H52" s="42"/>
      <c r="I52" s="42"/>
      <c r="J52" s="42"/>
      <c r="K52" s="42"/>
      <c r="L52" s="42"/>
      <c r="M52" s="42"/>
      <c r="N52" s="43"/>
      <c r="O52" s="44">
        <v>3.958691726713944</v>
      </c>
      <c r="P52" s="1">
        <v>30.784</v>
      </c>
      <c r="Q52" s="1">
        <v>27.203</v>
      </c>
    </row>
    <row r="53" spans="1:16" ht="15.75" customHeight="1">
      <c r="A53" s="40" t="s">
        <v>62</v>
      </c>
      <c r="B53" s="29"/>
      <c r="C53" s="29"/>
      <c r="D53" s="29"/>
      <c r="E53" s="29"/>
      <c r="F53" s="41"/>
      <c r="G53" s="42"/>
      <c r="H53" s="42"/>
      <c r="I53" s="42"/>
      <c r="J53" s="42"/>
      <c r="K53" s="42"/>
      <c r="L53" s="42"/>
      <c r="M53" s="42"/>
      <c r="N53" s="43"/>
      <c r="O53" s="44">
        <v>0.6178279948600001</v>
      </c>
      <c r="P53" s="1">
        <v>0</v>
      </c>
    </row>
    <row r="54" spans="1:16" ht="15.75" customHeight="1">
      <c r="A54" s="40" t="s">
        <v>63</v>
      </c>
      <c r="B54" s="29"/>
      <c r="C54" s="29"/>
      <c r="D54" s="29"/>
      <c r="E54" s="29"/>
      <c r="F54" s="41"/>
      <c r="G54" s="42"/>
      <c r="H54" s="42"/>
      <c r="I54" s="42"/>
      <c r="J54" s="42"/>
      <c r="K54" s="42"/>
      <c r="L54" s="42"/>
      <c r="M54" s="42"/>
      <c r="N54" s="43"/>
      <c r="O54" s="44">
        <v>0.514</v>
      </c>
      <c r="P54" s="1">
        <v>16.882</v>
      </c>
    </row>
    <row r="55" spans="1:16" ht="15.75" customHeight="1">
      <c r="A55" s="40" t="s">
        <v>64</v>
      </c>
      <c r="B55" s="29"/>
      <c r="C55" s="29"/>
      <c r="D55" s="29"/>
      <c r="E55" s="29"/>
      <c r="F55" s="41"/>
      <c r="G55" s="42"/>
      <c r="H55" s="42"/>
      <c r="I55" s="42"/>
      <c r="J55" s="42"/>
      <c r="K55" s="42"/>
      <c r="L55" s="42"/>
      <c r="M55" s="42"/>
      <c r="N55" s="43"/>
      <c r="O55" s="44">
        <v>0.10382799486</v>
      </c>
      <c r="P55" s="1">
        <v>0</v>
      </c>
    </row>
    <row r="56" spans="1:16" ht="15.75" customHeight="1">
      <c r="A56" s="40" t="s">
        <v>65</v>
      </c>
      <c r="B56" s="29"/>
      <c r="C56" s="29"/>
      <c r="D56" s="29"/>
      <c r="E56" s="29"/>
      <c r="F56" s="41"/>
      <c r="G56" s="42"/>
      <c r="H56" s="42"/>
      <c r="I56" s="42"/>
      <c r="J56" s="42"/>
      <c r="K56" s="42"/>
      <c r="L56" s="42"/>
      <c r="M56" s="42"/>
      <c r="N56" s="43"/>
      <c r="O56" s="44">
        <v>0.25665534559940695</v>
      </c>
      <c r="P56" s="1">
        <v>0</v>
      </c>
    </row>
    <row r="57" spans="1:16" ht="15.75" customHeight="1">
      <c r="A57" s="40" t="s">
        <v>66</v>
      </c>
      <c r="B57" s="29"/>
      <c r="C57" s="29"/>
      <c r="D57" s="29"/>
      <c r="E57" s="29"/>
      <c r="F57" s="41"/>
      <c r="G57" s="42"/>
      <c r="H57" s="42"/>
      <c r="I57" s="42"/>
      <c r="J57" s="42"/>
      <c r="K57" s="42"/>
      <c r="L57" s="42"/>
      <c r="M57" s="42"/>
      <c r="N57" s="43"/>
      <c r="O57" s="44">
        <v>0</v>
      </c>
      <c r="P57" s="1">
        <f>3.79</f>
        <v>3.79</v>
      </c>
    </row>
    <row r="58" spans="1:15" ht="15.75" customHeight="1">
      <c r="A58" s="40" t="s">
        <v>136</v>
      </c>
      <c r="B58" s="29"/>
      <c r="C58" s="29"/>
      <c r="D58" s="29"/>
      <c r="E58" s="29"/>
      <c r="F58" s="41"/>
      <c r="G58" s="42"/>
      <c r="H58" s="42"/>
      <c r="I58" s="42"/>
      <c r="J58" s="42"/>
      <c r="K58" s="42"/>
      <c r="L58" s="42"/>
      <c r="M58" s="42"/>
      <c r="N58" s="43"/>
      <c r="O58" s="44">
        <v>0</v>
      </c>
    </row>
    <row r="59" spans="1:18" s="10" customFormat="1" ht="30" customHeight="1">
      <c r="A59" s="52" t="s">
        <v>67</v>
      </c>
      <c r="B59" s="39">
        <f>SUM(C59:N59)</f>
        <v>169.161</v>
      </c>
      <c r="C59" s="39">
        <v>29.785</v>
      </c>
      <c r="D59" s="39">
        <v>11.9</v>
      </c>
      <c r="E59" s="39">
        <v>12.216</v>
      </c>
      <c r="F59" s="34">
        <v>11.9</v>
      </c>
      <c r="G59" s="35">
        <v>11.9</v>
      </c>
      <c r="H59" s="35">
        <v>11.9</v>
      </c>
      <c r="I59" s="35">
        <v>13.26</v>
      </c>
      <c r="J59" s="35">
        <v>13.26</v>
      </c>
      <c r="K59" s="35">
        <v>13.26</v>
      </c>
      <c r="L59" s="35">
        <v>13.26</v>
      </c>
      <c r="M59" s="35">
        <v>13.26</v>
      </c>
      <c r="N59" s="46">
        <v>13.26</v>
      </c>
      <c r="O59" s="37">
        <v>3.3454156382255062</v>
      </c>
      <c r="P59" s="9">
        <v>0.004</v>
      </c>
      <c r="Q59" s="9"/>
      <c r="R59" s="9"/>
    </row>
    <row r="60" spans="1:20" s="10" customFormat="1" ht="49.5" customHeight="1">
      <c r="A60" s="52" t="s">
        <v>68</v>
      </c>
      <c r="B60" s="39">
        <f>SUM(C60:N60)</f>
        <v>292.7179999999999</v>
      </c>
      <c r="C60" s="39">
        <v>30.18</v>
      </c>
      <c r="D60" s="39">
        <v>30.18</v>
      </c>
      <c r="E60" s="39">
        <v>77.558</v>
      </c>
      <c r="F60" s="34">
        <v>17.2</v>
      </c>
      <c r="G60" s="35">
        <v>17.2</v>
      </c>
      <c r="H60" s="35">
        <v>17.2</v>
      </c>
      <c r="I60" s="35">
        <v>17.2</v>
      </c>
      <c r="J60" s="35">
        <v>17.2</v>
      </c>
      <c r="K60" s="35">
        <v>17.2</v>
      </c>
      <c r="L60" s="35">
        <v>17.2</v>
      </c>
      <c r="M60" s="35">
        <v>17.2</v>
      </c>
      <c r="N60" s="46">
        <v>17.2</v>
      </c>
      <c r="O60" s="37">
        <v>7.276736994146663</v>
      </c>
      <c r="P60" s="9"/>
      <c r="Q60" s="9"/>
      <c r="R60" s="9"/>
      <c r="T60" s="10">
        <f>SUM(T61:T63)</f>
        <v>3.312</v>
      </c>
    </row>
    <row r="61" spans="1:20" ht="15.75" customHeight="1">
      <c r="A61" s="40" t="s">
        <v>69</v>
      </c>
      <c r="B61" s="29"/>
      <c r="C61" s="29"/>
      <c r="D61" s="29"/>
      <c r="E61" s="29"/>
      <c r="F61" s="41"/>
      <c r="G61" s="42"/>
      <c r="H61" s="42"/>
      <c r="I61" s="42"/>
      <c r="J61" s="42"/>
      <c r="K61" s="42"/>
      <c r="L61" s="42"/>
      <c r="M61" s="42"/>
      <c r="N61" s="43"/>
      <c r="O61" s="44">
        <v>6.345090488429783</v>
      </c>
      <c r="P61" s="1">
        <v>25.694</v>
      </c>
      <c r="T61">
        <v>2.09</v>
      </c>
    </row>
    <row r="62" spans="1:21" ht="15.75" customHeight="1">
      <c r="A62" s="40" t="s">
        <v>70</v>
      </c>
      <c r="B62" s="29"/>
      <c r="C62" s="29"/>
      <c r="D62" s="29"/>
      <c r="E62" s="29"/>
      <c r="F62" s="41"/>
      <c r="G62" s="42"/>
      <c r="H62" s="42"/>
      <c r="I62" s="42"/>
      <c r="J62" s="42"/>
      <c r="K62" s="42"/>
      <c r="L62" s="42"/>
      <c r="M62" s="42"/>
      <c r="N62" s="43"/>
      <c r="O62" s="44">
        <v>0.9299106724616194</v>
      </c>
      <c r="P62" s="1">
        <v>6.22</v>
      </c>
      <c r="T62">
        <v>1.2</v>
      </c>
      <c r="U62">
        <f>T60-T61-T63</f>
        <v>1.2</v>
      </c>
    </row>
    <row r="63" spans="1:20" ht="15.75" customHeight="1">
      <c r="A63" s="40" t="s">
        <v>71</v>
      </c>
      <c r="B63" s="29"/>
      <c r="C63" s="29"/>
      <c r="D63" s="29"/>
      <c r="E63" s="29"/>
      <c r="F63" s="41"/>
      <c r="G63" s="42"/>
      <c r="H63" s="42"/>
      <c r="I63" s="42"/>
      <c r="J63" s="42"/>
      <c r="K63" s="42"/>
      <c r="L63" s="42"/>
      <c r="M63" s="42"/>
      <c r="N63" s="43"/>
      <c r="O63" s="44">
        <v>0.0017358332552616894</v>
      </c>
      <c r="P63" s="1">
        <v>0.438</v>
      </c>
      <c r="T63">
        <v>0.022</v>
      </c>
    </row>
    <row r="64" spans="1:18" s="13" customFormat="1" ht="15.75" customHeight="1">
      <c r="A64" s="38" t="s">
        <v>72</v>
      </c>
      <c r="B64" s="39">
        <f>SUM(C64:N64)</f>
        <v>302.217</v>
      </c>
      <c r="C64" s="39">
        <v>55.8</v>
      </c>
      <c r="D64" s="39">
        <v>46.4</v>
      </c>
      <c r="E64" s="39">
        <v>20.017</v>
      </c>
      <c r="F64" s="34">
        <v>20</v>
      </c>
      <c r="G64" s="35">
        <v>20</v>
      </c>
      <c r="H64" s="35">
        <v>20</v>
      </c>
      <c r="I64" s="35">
        <v>20</v>
      </c>
      <c r="J64" s="35">
        <v>20</v>
      </c>
      <c r="K64" s="35">
        <v>20</v>
      </c>
      <c r="L64" s="35">
        <v>20</v>
      </c>
      <c r="M64" s="35">
        <v>20</v>
      </c>
      <c r="N64" s="46">
        <v>20</v>
      </c>
      <c r="O64" s="37">
        <v>0</v>
      </c>
      <c r="P64" s="12">
        <f>3.825</f>
        <v>3.825</v>
      </c>
      <c r="Q64" s="12">
        <v>8594</v>
      </c>
      <c r="R64" s="12"/>
    </row>
    <row r="65" spans="1:15" ht="15.75" customHeight="1" hidden="1">
      <c r="A65" s="38" t="s">
        <v>73</v>
      </c>
      <c r="B65" s="39">
        <f>SUM(C65:N65)</f>
        <v>0</v>
      </c>
      <c r="C65" s="39">
        <f aca="true" t="shared" si="15" ref="C65:N65">C66+C70+C71+C72+C73</f>
        <v>0</v>
      </c>
      <c r="D65" s="39">
        <f t="shared" si="15"/>
        <v>0</v>
      </c>
      <c r="E65" s="39">
        <f t="shared" si="15"/>
        <v>0</v>
      </c>
      <c r="F65" s="34">
        <f t="shared" si="15"/>
        <v>0</v>
      </c>
      <c r="G65" s="35">
        <f t="shared" si="15"/>
        <v>0</v>
      </c>
      <c r="H65" s="35">
        <f t="shared" si="15"/>
        <v>0</v>
      </c>
      <c r="I65" s="35">
        <f t="shared" si="15"/>
        <v>0</v>
      </c>
      <c r="J65" s="35">
        <f t="shared" si="15"/>
        <v>0</v>
      </c>
      <c r="K65" s="35">
        <f t="shared" si="15"/>
        <v>0</v>
      </c>
      <c r="L65" s="35">
        <f t="shared" si="15"/>
        <v>0</v>
      </c>
      <c r="M65" s="35">
        <f t="shared" si="15"/>
        <v>0</v>
      </c>
      <c r="N65" s="46">
        <f t="shared" si="15"/>
        <v>0</v>
      </c>
      <c r="O65" s="44">
        <v>0</v>
      </c>
    </row>
    <row r="66" spans="1:15" ht="15.75" customHeight="1" hidden="1">
      <c r="A66" s="47" t="s">
        <v>74</v>
      </c>
      <c r="B66" s="48">
        <f>SUM(C66:N66)</f>
        <v>0</v>
      </c>
      <c r="C66" s="48">
        <f aca="true" t="shared" si="16" ref="C66:N66">C67+C68+C69</f>
        <v>0</v>
      </c>
      <c r="D66" s="48">
        <f t="shared" si="16"/>
        <v>0</v>
      </c>
      <c r="E66" s="48">
        <f t="shared" si="16"/>
        <v>0</v>
      </c>
      <c r="F66" s="49">
        <f t="shared" si="16"/>
        <v>0</v>
      </c>
      <c r="G66" s="50">
        <f t="shared" si="16"/>
        <v>0</v>
      </c>
      <c r="H66" s="50">
        <f t="shared" si="16"/>
        <v>0</v>
      </c>
      <c r="I66" s="50">
        <f t="shared" si="16"/>
        <v>0</v>
      </c>
      <c r="J66" s="50">
        <f t="shared" si="16"/>
        <v>0</v>
      </c>
      <c r="K66" s="50">
        <f t="shared" si="16"/>
        <v>0</v>
      </c>
      <c r="L66" s="50">
        <f t="shared" si="16"/>
        <v>0</v>
      </c>
      <c r="M66" s="50">
        <f t="shared" si="16"/>
        <v>0</v>
      </c>
      <c r="N66" s="51">
        <f t="shared" si="16"/>
        <v>0</v>
      </c>
      <c r="O66" s="44">
        <v>0</v>
      </c>
    </row>
    <row r="67" spans="1:15" ht="15.75" customHeight="1" hidden="1">
      <c r="A67" s="40" t="s">
        <v>38</v>
      </c>
      <c r="B67" s="29">
        <v>0</v>
      </c>
      <c r="C67" s="29">
        <v>0</v>
      </c>
      <c r="D67" s="29">
        <v>0</v>
      </c>
      <c r="E67" s="29">
        <v>0</v>
      </c>
      <c r="F67" s="41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3">
        <v>0</v>
      </c>
      <c r="O67" s="44">
        <v>0</v>
      </c>
    </row>
    <row r="68" spans="1:15" ht="15.75" customHeight="1" hidden="1">
      <c r="A68" s="40" t="s">
        <v>75</v>
      </c>
      <c r="B68" s="29">
        <v>0</v>
      </c>
      <c r="C68" s="29">
        <v>0</v>
      </c>
      <c r="D68" s="29">
        <v>0</v>
      </c>
      <c r="E68" s="29">
        <v>0</v>
      </c>
      <c r="F68" s="41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3">
        <v>0</v>
      </c>
      <c r="O68" s="44">
        <v>0</v>
      </c>
    </row>
    <row r="69" spans="1:15" ht="15.75" customHeight="1" hidden="1">
      <c r="A69" s="40" t="s">
        <v>40</v>
      </c>
      <c r="B69" s="29">
        <v>0</v>
      </c>
      <c r="C69" s="29">
        <v>0</v>
      </c>
      <c r="D69" s="29">
        <v>0</v>
      </c>
      <c r="E69" s="29">
        <v>0</v>
      </c>
      <c r="F69" s="41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3">
        <v>0</v>
      </c>
      <c r="O69" s="44">
        <v>0</v>
      </c>
    </row>
    <row r="70" spans="1:15" ht="15.75" customHeight="1" hidden="1">
      <c r="A70" s="40" t="s">
        <v>76</v>
      </c>
      <c r="B70" s="29">
        <v>0</v>
      </c>
      <c r="C70" s="29">
        <v>0</v>
      </c>
      <c r="D70" s="29">
        <v>0</v>
      </c>
      <c r="E70" s="29">
        <v>0</v>
      </c>
      <c r="F70" s="41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3">
        <v>0</v>
      </c>
      <c r="O70" s="44">
        <v>0</v>
      </c>
    </row>
    <row r="71" spans="1:15" ht="15.75" customHeight="1" hidden="1">
      <c r="A71" s="40" t="s">
        <v>77</v>
      </c>
      <c r="B71" s="29">
        <v>0</v>
      </c>
      <c r="C71" s="29">
        <v>0</v>
      </c>
      <c r="D71" s="29">
        <v>0</v>
      </c>
      <c r="E71" s="29">
        <v>0</v>
      </c>
      <c r="F71" s="41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3">
        <v>0</v>
      </c>
      <c r="O71" s="44">
        <v>0</v>
      </c>
    </row>
    <row r="72" spans="1:15" ht="15.75" customHeight="1" hidden="1">
      <c r="A72" s="40" t="s">
        <v>78</v>
      </c>
      <c r="B72" s="29">
        <v>0</v>
      </c>
      <c r="C72" s="29">
        <v>0</v>
      </c>
      <c r="D72" s="29">
        <v>0</v>
      </c>
      <c r="E72" s="29">
        <v>0</v>
      </c>
      <c r="F72" s="41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3">
        <v>0</v>
      </c>
      <c r="O72" s="44">
        <v>0</v>
      </c>
    </row>
    <row r="73" spans="1:15" ht="15.75" customHeight="1" hidden="1">
      <c r="A73" s="40" t="s">
        <v>79</v>
      </c>
      <c r="B73" s="29">
        <v>0</v>
      </c>
      <c r="C73" s="29">
        <v>0</v>
      </c>
      <c r="D73" s="29">
        <v>0</v>
      </c>
      <c r="E73" s="29">
        <v>0</v>
      </c>
      <c r="F73" s="41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3">
        <v>0</v>
      </c>
      <c r="O73" s="44">
        <v>0</v>
      </c>
    </row>
    <row r="74" spans="1:15" ht="15.75" customHeight="1">
      <c r="A74" s="38" t="s">
        <v>80</v>
      </c>
      <c r="B74" s="39">
        <f aca="true" t="shared" si="17" ref="B74:B81">SUM(C74:N74)</f>
        <v>1661.9200000000005</v>
      </c>
      <c r="C74" s="39">
        <f>C75+C76+C77+C78+C79+C80+C81+C82+C83</f>
        <v>138.049</v>
      </c>
      <c r="D74" s="39">
        <f>D75+D76+D77+D78+D79+D80+D81+D82+D83</f>
        <v>131.356</v>
      </c>
      <c r="E74" s="39">
        <v>147.911</v>
      </c>
      <c r="F74" s="34">
        <f aca="true" t="shared" si="18" ref="F74:N74">F75+F76+F77+F78+F79+F80+F81+F82+F83</f>
        <v>132.95600000000002</v>
      </c>
      <c r="G74" s="35">
        <f t="shared" si="18"/>
        <v>132.95600000000002</v>
      </c>
      <c r="H74" s="35">
        <f t="shared" si="18"/>
        <v>132.95600000000002</v>
      </c>
      <c r="I74" s="35">
        <f t="shared" si="18"/>
        <v>140.95600000000002</v>
      </c>
      <c r="J74" s="35">
        <f t="shared" si="18"/>
        <v>140.95600000000002</v>
      </c>
      <c r="K74" s="35">
        <f t="shared" si="18"/>
        <v>140.95600000000002</v>
      </c>
      <c r="L74" s="35">
        <f t="shared" si="18"/>
        <v>140.95600000000002</v>
      </c>
      <c r="M74" s="35">
        <f t="shared" si="18"/>
        <v>140.95600000000002</v>
      </c>
      <c r="N74" s="35">
        <f t="shared" si="18"/>
        <v>140.95600000000002</v>
      </c>
      <c r="O74" s="37">
        <v>25.293591319274057</v>
      </c>
    </row>
    <row r="75" spans="1:16" ht="15.75" customHeight="1">
      <c r="A75" s="40" t="s">
        <v>81</v>
      </c>
      <c r="B75" s="29">
        <f t="shared" si="17"/>
        <v>125.425</v>
      </c>
      <c r="C75" s="29">
        <v>10</v>
      </c>
      <c r="D75" s="29">
        <v>10</v>
      </c>
      <c r="E75" s="29">
        <v>15.425</v>
      </c>
      <c r="F75" s="41">
        <v>10</v>
      </c>
      <c r="G75" s="42">
        <v>10</v>
      </c>
      <c r="H75" s="42">
        <v>10</v>
      </c>
      <c r="I75" s="42">
        <v>10</v>
      </c>
      <c r="J75" s="42">
        <v>10</v>
      </c>
      <c r="K75" s="42">
        <v>10</v>
      </c>
      <c r="L75" s="42">
        <v>10</v>
      </c>
      <c r="M75" s="42">
        <v>10</v>
      </c>
      <c r="N75" s="43">
        <v>10</v>
      </c>
      <c r="O75" s="44">
        <v>1.221530659345583</v>
      </c>
      <c r="P75" s="1">
        <v>44.95</v>
      </c>
    </row>
    <row r="76" spans="1:16" ht="15.75" customHeight="1">
      <c r="A76" s="40" t="s">
        <v>82</v>
      </c>
      <c r="B76" s="29">
        <f t="shared" si="17"/>
        <v>368.58799999999997</v>
      </c>
      <c r="C76" s="29">
        <v>35.093</v>
      </c>
      <c r="D76" s="29">
        <v>28.4</v>
      </c>
      <c r="E76" s="29">
        <v>35.095</v>
      </c>
      <c r="F76" s="41">
        <v>30</v>
      </c>
      <c r="G76" s="42">
        <v>30</v>
      </c>
      <c r="H76" s="42">
        <v>30</v>
      </c>
      <c r="I76" s="42">
        <v>30</v>
      </c>
      <c r="J76" s="42">
        <v>30</v>
      </c>
      <c r="K76" s="42">
        <v>30</v>
      </c>
      <c r="L76" s="42">
        <v>30</v>
      </c>
      <c r="M76" s="42">
        <v>30</v>
      </c>
      <c r="N76" s="43">
        <v>30</v>
      </c>
      <c r="O76" s="44">
        <v>3.614717768970391</v>
      </c>
      <c r="P76" s="6">
        <v>46.575</v>
      </c>
    </row>
    <row r="77" spans="1:16" ht="15.75" customHeight="1">
      <c r="A77" s="40" t="s">
        <v>83</v>
      </c>
      <c r="B77" s="29">
        <f t="shared" si="17"/>
        <v>408.144</v>
      </c>
      <c r="C77" s="29">
        <v>34.012</v>
      </c>
      <c r="D77" s="29">
        <v>34.012</v>
      </c>
      <c r="E77" s="29">
        <v>34.012</v>
      </c>
      <c r="F77" s="41">
        <v>34.012</v>
      </c>
      <c r="G77" s="42">
        <v>34.012</v>
      </c>
      <c r="H77" s="42">
        <v>34.012</v>
      </c>
      <c r="I77" s="42">
        <v>34.012</v>
      </c>
      <c r="J77" s="42">
        <v>34.012</v>
      </c>
      <c r="K77" s="42">
        <v>34.012</v>
      </c>
      <c r="L77" s="42">
        <v>34.012</v>
      </c>
      <c r="M77" s="42">
        <v>34.012</v>
      </c>
      <c r="N77" s="43">
        <v>34.012</v>
      </c>
      <c r="O77" s="44">
        <v>4.217082905568613</v>
      </c>
      <c r="P77" s="6">
        <v>34.012</v>
      </c>
    </row>
    <row r="78" spans="1:16" ht="15.75" customHeight="1">
      <c r="A78" s="40" t="s">
        <v>84</v>
      </c>
      <c r="B78" s="29">
        <f t="shared" si="17"/>
        <v>4.435</v>
      </c>
      <c r="C78" s="29">
        <v>0</v>
      </c>
      <c r="D78" s="29"/>
      <c r="E78" s="29">
        <v>4.435</v>
      </c>
      <c r="F78" s="41"/>
      <c r="G78" s="42"/>
      <c r="H78" s="42"/>
      <c r="I78" s="42"/>
      <c r="J78" s="42"/>
      <c r="K78" s="42"/>
      <c r="L78" s="42"/>
      <c r="M78" s="42"/>
      <c r="N78" s="43"/>
      <c r="O78" s="44">
        <v>0.32974632445489027</v>
      </c>
      <c r="P78" s="1">
        <v>0</v>
      </c>
    </row>
    <row r="79" spans="1:16" ht="15.75" customHeight="1">
      <c r="A79" s="40" t="s">
        <v>85</v>
      </c>
      <c r="B79" s="29">
        <f t="shared" si="17"/>
        <v>264</v>
      </c>
      <c r="C79" s="29">
        <v>22</v>
      </c>
      <c r="D79" s="29">
        <v>22</v>
      </c>
      <c r="E79" s="29">
        <v>22</v>
      </c>
      <c r="F79" s="41">
        <v>22</v>
      </c>
      <c r="G79" s="42">
        <v>22</v>
      </c>
      <c r="H79" s="42">
        <v>22</v>
      </c>
      <c r="I79" s="42">
        <v>22</v>
      </c>
      <c r="J79" s="42">
        <v>22</v>
      </c>
      <c r="K79" s="42">
        <v>22</v>
      </c>
      <c r="L79" s="42">
        <v>22</v>
      </c>
      <c r="M79" s="42">
        <v>22</v>
      </c>
      <c r="N79" s="43">
        <v>22</v>
      </c>
      <c r="O79" s="44">
        <v>3.9282526507020337</v>
      </c>
      <c r="P79" s="1">
        <v>18.72</v>
      </c>
    </row>
    <row r="80" spans="1:15" ht="15.75" customHeight="1">
      <c r="A80" s="40" t="s">
        <v>86</v>
      </c>
      <c r="B80" s="29">
        <f t="shared" si="17"/>
        <v>53.32900000000001</v>
      </c>
      <c r="C80" s="29">
        <v>4.444</v>
      </c>
      <c r="D80" s="29">
        <v>4.444</v>
      </c>
      <c r="E80" s="29">
        <v>4.445</v>
      </c>
      <c r="F80" s="41">
        <v>4.444</v>
      </c>
      <c r="G80" s="42">
        <v>4.444</v>
      </c>
      <c r="H80" s="42">
        <v>4.444</v>
      </c>
      <c r="I80" s="42">
        <v>4.444</v>
      </c>
      <c r="J80" s="42">
        <v>4.444</v>
      </c>
      <c r="K80" s="42">
        <v>4.444</v>
      </c>
      <c r="L80" s="42">
        <v>4.444</v>
      </c>
      <c r="M80" s="42">
        <v>4.444</v>
      </c>
      <c r="N80" s="43">
        <v>4.444</v>
      </c>
      <c r="O80" s="44">
        <v>0.793172837882943</v>
      </c>
    </row>
    <row r="81" spans="1:16" ht="15.75" customHeight="1">
      <c r="A81" s="40" t="s">
        <v>87</v>
      </c>
      <c r="B81" s="29">
        <f t="shared" si="17"/>
        <v>437.999</v>
      </c>
      <c r="C81" s="29">
        <v>32.5</v>
      </c>
      <c r="D81" s="29">
        <v>32.5</v>
      </c>
      <c r="E81" s="29">
        <v>32.499</v>
      </c>
      <c r="F81" s="41">
        <v>32.5</v>
      </c>
      <c r="G81" s="42">
        <v>32.5</v>
      </c>
      <c r="H81" s="42">
        <v>32.5</v>
      </c>
      <c r="I81" s="42">
        <v>40.5</v>
      </c>
      <c r="J81" s="42">
        <v>40.5</v>
      </c>
      <c r="K81" s="42">
        <v>40.5</v>
      </c>
      <c r="L81" s="42">
        <v>40.5</v>
      </c>
      <c r="M81" s="42">
        <v>40.5</v>
      </c>
      <c r="N81" s="43">
        <v>40.5</v>
      </c>
      <c r="O81" s="44">
        <v>11.104249321998687</v>
      </c>
      <c r="P81" s="1">
        <v>43.126</v>
      </c>
    </row>
    <row r="82" spans="1:17" ht="15.75" customHeight="1">
      <c r="A82" s="40" t="s">
        <v>88</v>
      </c>
      <c r="B82" s="29">
        <v>0</v>
      </c>
      <c r="C82" s="29">
        <v>0</v>
      </c>
      <c r="D82" s="29">
        <v>0</v>
      </c>
      <c r="E82" s="29">
        <v>0</v>
      </c>
      <c r="F82" s="41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3">
        <v>0</v>
      </c>
      <c r="O82" s="44">
        <v>0.02284480552014045</v>
      </c>
      <c r="P82" s="1">
        <v>0</v>
      </c>
      <c r="Q82" s="11" t="s">
        <v>134</v>
      </c>
    </row>
    <row r="83" spans="1:16" ht="15.75" customHeight="1">
      <c r="A83" s="40" t="s">
        <v>89</v>
      </c>
      <c r="B83" s="29">
        <v>0</v>
      </c>
      <c r="C83" s="29">
        <v>0</v>
      </c>
      <c r="D83" s="29">
        <v>0</v>
      </c>
      <c r="E83" s="29">
        <v>0</v>
      </c>
      <c r="F83" s="41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3">
        <v>0</v>
      </c>
      <c r="O83" s="44">
        <v>0.06199404483077463</v>
      </c>
      <c r="P83" s="1">
        <v>1</v>
      </c>
    </row>
    <row r="84" spans="1:15" ht="15.75" customHeight="1" hidden="1">
      <c r="A84" s="38" t="s">
        <v>90</v>
      </c>
      <c r="B84" s="39">
        <f>SUM(C84:N84)</f>
        <v>0</v>
      </c>
      <c r="C84" s="39">
        <f aca="true" t="shared" si="19" ref="C84:N84">C85+C90+C95+C96+C97+C98+C99+C100+C101+C102+C103+C104</f>
        <v>0</v>
      </c>
      <c r="D84" s="39">
        <f t="shared" si="19"/>
        <v>0</v>
      </c>
      <c r="E84" s="39">
        <f t="shared" si="19"/>
        <v>0</v>
      </c>
      <c r="F84" s="34">
        <f t="shared" si="19"/>
        <v>0</v>
      </c>
      <c r="G84" s="35">
        <f t="shared" si="19"/>
        <v>0</v>
      </c>
      <c r="H84" s="35">
        <f t="shared" si="19"/>
        <v>0</v>
      </c>
      <c r="I84" s="35">
        <f t="shared" si="19"/>
        <v>0</v>
      </c>
      <c r="J84" s="35">
        <f t="shared" si="19"/>
        <v>0</v>
      </c>
      <c r="K84" s="35">
        <f t="shared" si="19"/>
        <v>0</v>
      </c>
      <c r="L84" s="35">
        <f t="shared" si="19"/>
        <v>0</v>
      </c>
      <c r="M84" s="35">
        <f t="shared" si="19"/>
        <v>0</v>
      </c>
      <c r="N84" s="46">
        <f t="shared" si="19"/>
        <v>0</v>
      </c>
      <c r="O84" s="44">
        <v>0</v>
      </c>
    </row>
    <row r="85" spans="1:15" ht="15.75" customHeight="1" hidden="1">
      <c r="A85" s="47" t="s">
        <v>91</v>
      </c>
      <c r="B85" s="48">
        <f>SUM(C85:N85)</f>
        <v>0</v>
      </c>
      <c r="C85" s="48">
        <f aca="true" t="shared" si="20" ref="C85:N85">C86+C87+C88+C89</f>
        <v>0</v>
      </c>
      <c r="D85" s="48">
        <f t="shared" si="20"/>
        <v>0</v>
      </c>
      <c r="E85" s="48">
        <f t="shared" si="20"/>
        <v>0</v>
      </c>
      <c r="F85" s="49">
        <f t="shared" si="20"/>
        <v>0</v>
      </c>
      <c r="G85" s="50">
        <f t="shared" si="20"/>
        <v>0</v>
      </c>
      <c r="H85" s="50">
        <f t="shared" si="20"/>
        <v>0</v>
      </c>
      <c r="I85" s="50">
        <f t="shared" si="20"/>
        <v>0</v>
      </c>
      <c r="J85" s="50">
        <f t="shared" si="20"/>
        <v>0</v>
      </c>
      <c r="K85" s="50">
        <f t="shared" si="20"/>
        <v>0</v>
      </c>
      <c r="L85" s="50">
        <f t="shared" si="20"/>
        <v>0</v>
      </c>
      <c r="M85" s="50">
        <f t="shared" si="20"/>
        <v>0</v>
      </c>
      <c r="N85" s="51">
        <f t="shared" si="20"/>
        <v>0</v>
      </c>
      <c r="O85" s="44">
        <v>0</v>
      </c>
    </row>
    <row r="86" spans="1:15" ht="15.75" customHeight="1" hidden="1">
      <c r="A86" s="40" t="s">
        <v>38</v>
      </c>
      <c r="B86" s="29">
        <v>0</v>
      </c>
      <c r="C86" s="29">
        <v>0</v>
      </c>
      <c r="D86" s="29">
        <v>0</v>
      </c>
      <c r="E86" s="29">
        <v>0</v>
      </c>
      <c r="F86" s="41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3">
        <v>0</v>
      </c>
      <c r="O86" s="44">
        <v>0</v>
      </c>
    </row>
    <row r="87" spans="1:15" ht="15.75" customHeight="1" hidden="1">
      <c r="A87" s="40" t="s">
        <v>75</v>
      </c>
      <c r="B87" s="29">
        <v>0</v>
      </c>
      <c r="C87" s="29">
        <v>0</v>
      </c>
      <c r="D87" s="29">
        <v>0</v>
      </c>
      <c r="E87" s="29">
        <v>0</v>
      </c>
      <c r="F87" s="41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3">
        <v>0</v>
      </c>
      <c r="O87" s="44">
        <v>0</v>
      </c>
    </row>
    <row r="88" spans="1:15" ht="15.75" customHeight="1" hidden="1">
      <c r="A88" s="40" t="s">
        <v>92</v>
      </c>
      <c r="B88" s="29">
        <v>0</v>
      </c>
      <c r="C88" s="29">
        <v>0</v>
      </c>
      <c r="D88" s="29">
        <v>0</v>
      </c>
      <c r="E88" s="29">
        <v>0</v>
      </c>
      <c r="F88" s="41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3">
        <v>0</v>
      </c>
      <c r="O88" s="44">
        <v>0</v>
      </c>
    </row>
    <row r="89" spans="1:15" ht="15.75" customHeight="1" hidden="1">
      <c r="A89" s="40" t="s">
        <v>41</v>
      </c>
      <c r="B89" s="29">
        <v>0</v>
      </c>
      <c r="C89" s="29">
        <v>0</v>
      </c>
      <c r="D89" s="29">
        <v>0</v>
      </c>
      <c r="E89" s="29">
        <v>0</v>
      </c>
      <c r="F89" s="41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3">
        <v>0</v>
      </c>
      <c r="O89" s="44">
        <v>0</v>
      </c>
    </row>
    <row r="90" spans="1:15" ht="15.75" customHeight="1" hidden="1">
      <c r="A90" s="47" t="s">
        <v>93</v>
      </c>
      <c r="B90" s="48">
        <f>SUM(C90:N90)</f>
        <v>0</v>
      </c>
      <c r="C90" s="48">
        <f aca="true" t="shared" si="21" ref="C90:N90">C91+C92+C93+C94</f>
        <v>0</v>
      </c>
      <c r="D90" s="48">
        <f t="shared" si="21"/>
        <v>0</v>
      </c>
      <c r="E90" s="48">
        <f t="shared" si="21"/>
        <v>0</v>
      </c>
      <c r="F90" s="49">
        <f t="shared" si="21"/>
        <v>0</v>
      </c>
      <c r="G90" s="50">
        <f t="shared" si="21"/>
        <v>0</v>
      </c>
      <c r="H90" s="50">
        <f t="shared" si="21"/>
        <v>0</v>
      </c>
      <c r="I90" s="50">
        <f t="shared" si="21"/>
        <v>0</v>
      </c>
      <c r="J90" s="50">
        <f t="shared" si="21"/>
        <v>0</v>
      </c>
      <c r="K90" s="50">
        <f t="shared" si="21"/>
        <v>0</v>
      </c>
      <c r="L90" s="50">
        <f t="shared" si="21"/>
        <v>0</v>
      </c>
      <c r="M90" s="50">
        <f t="shared" si="21"/>
        <v>0</v>
      </c>
      <c r="N90" s="51">
        <f t="shared" si="21"/>
        <v>0</v>
      </c>
      <c r="O90" s="44">
        <v>0</v>
      </c>
    </row>
    <row r="91" spans="1:15" ht="15.75" customHeight="1" hidden="1">
      <c r="A91" s="40" t="s">
        <v>43</v>
      </c>
      <c r="B91" s="29">
        <v>0</v>
      </c>
      <c r="C91" s="29">
        <v>0</v>
      </c>
      <c r="D91" s="29">
        <v>0</v>
      </c>
      <c r="E91" s="29">
        <v>0</v>
      </c>
      <c r="F91" s="41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3">
        <v>0</v>
      </c>
      <c r="O91" s="44">
        <v>0</v>
      </c>
    </row>
    <row r="92" spans="1:15" ht="15.75" customHeight="1" hidden="1">
      <c r="A92" s="40" t="s">
        <v>94</v>
      </c>
      <c r="B92" s="29">
        <v>0</v>
      </c>
      <c r="C92" s="29">
        <v>0</v>
      </c>
      <c r="D92" s="29">
        <v>0</v>
      </c>
      <c r="E92" s="29">
        <v>0</v>
      </c>
      <c r="F92" s="41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3">
        <v>0</v>
      </c>
      <c r="O92" s="44">
        <v>0</v>
      </c>
    </row>
    <row r="93" spans="1:15" ht="15.75" customHeight="1" hidden="1">
      <c r="A93" s="40" t="s">
        <v>95</v>
      </c>
      <c r="B93" s="29">
        <v>0</v>
      </c>
      <c r="C93" s="29">
        <v>0</v>
      </c>
      <c r="D93" s="29">
        <v>0</v>
      </c>
      <c r="E93" s="29">
        <v>0</v>
      </c>
      <c r="F93" s="41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3">
        <v>0</v>
      </c>
      <c r="O93" s="44">
        <v>0</v>
      </c>
    </row>
    <row r="94" spans="1:15" ht="15.75" customHeight="1" hidden="1">
      <c r="A94" s="40" t="s">
        <v>46</v>
      </c>
      <c r="B94" s="29">
        <v>0</v>
      </c>
      <c r="C94" s="29">
        <v>0</v>
      </c>
      <c r="D94" s="29">
        <v>0</v>
      </c>
      <c r="E94" s="29">
        <v>0</v>
      </c>
      <c r="F94" s="41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3">
        <v>0</v>
      </c>
      <c r="O94" s="44">
        <v>0</v>
      </c>
    </row>
    <row r="95" spans="1:15" ht="15.75" customHeight="1" hidden="1">
      <c r="A95" s="40" t="s">
        <v>96</v>
      </c>
      <c r="B95" s="29">
        <v>0</v>
      </c>
      <c r="C95" s="29">
        <v>0</v>
      </c>
      <c r="D95" s="29">
        <v>0</v>
      </c>
      <c r="E95" s="29">
        <v>0</v>
      </c>
      <c r="F95" s="41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3">
        <v>0</v>
      </c>
      <c r="O95" s="44">
        <v>0</v>
      </c>
    </row>
    <row r="96" spans="1:15" ht="15.75" customHeight="1" hidden="1">
      <c r="A96" s="40" t="s">
        <v>97</v>
      </c>
      <c r="B96" s="29">
        <v>0</v>
      </c>
      <c r="C96" s="29">
        <v>0</v>
      </c>
      <c r="D96" s="29">
        <v>0</v>
      </c>
      <c r="E96" s="29">
        <v>0</v>
      </c>
      <c r="F96" s="41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3">
        <v>0</v>
      </c>
      <c r="O96" s="44">
        <v>0</v>
      </c>
    </row>
    <row r="97" spans="1:15" ht="15.75" customHeight="1" hidden="1">
      <c r="A97" s="40" t="s">
        <v>98</v>
      </c>
      <c r="B97" s="29">
        <v>0</v>
      </c>
      <c r="C97" s="29">
        <v>0</v>
      </c>
      <c r="D97" s="29">
        <v>0</v>
      </c>
      <c r="E97" s="29">
        <v>0</v>
      </c>
      <c r="F97" s="41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  <c r="L97" s="42">
        <v>0</v>
      </c>
      <c r="M97" s="42">
        <v>0</v>
      </c>
      <c r="N97" s="43">
        <v>0</v>
      </c>
      <c r="O97" s="44">
        <v>0</v>
      </c>
    </row>
    <row r="98" spans="1:15" ht="15.75" customHeight="1" hidden="1">
      <c r="A98" s="40" t="s">
        <v>99</v>
      </c>
      <c r="B98" s="29">
        <v>0</v>
      </c>
      <c r="C98" s="29">
        <v>0</v>
      </c>
      <c r="D98" s="29">
        <v>0</v>
      </c>
      <c r="E98" s="29">
        <v>0</v>
      </c>
      <c r="F98" s="41">
        <v>0</v>
      </c>
      <c r="G98" s="42">
        <v>0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3">
        <v>0</v>
      </c>
      <c r="O98" s="44">
        <v>0</v>
      </c>
    </row>
    <row r="99" spans="1:15" ht="15.75" customHeight="1" hidden="1">
      <c r="A99" s="40" t="s">
        <v>100</v>
      </c>
      <c r="B99" s="29">
        <v>0</v>
      </c>
      <c r="C99" s="29">
        <v>0</v>
      </c>
      <c r="D99" s="29">
        <v>0</v>
      </c>
      <c r="E99" s="29">
        <v>0</v>
      </c>
      <c r="F99" s="41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3">
        <v>0</v>
      </c>
      <c r="O99" s="44">
        <v>0</v>
      </c>
    </row>
    <row r="100" spans="1:15" ht="15.75" customHeight="1" hidden="1">
      <c r="A100" s="40" t="s">
        <v>101</v>
      </c>
      <c r="B100" s="29">
        <v>0</v>
      </c>
      <c r="C100" s="29">
        <v>0</v>
      </c>
      <c r="D100" s="29">
        <v>0</v>
      </c>
      <c r="E100" s="29">
        <v>0</v>
      </c>
      <c r="F100" s="41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2">
        <v>0</v>
      </c>
      <c r="N100" s="43">
        <v>0</v>
      </c>
      <c r="O100" s="44">
        <v>0</v>
      </c>
    </row>
    <row r="101" spans="1:15" ht="15.75" customHeight="1" hidden="1">
      <c r="A101" s="40" t="s">
        <v>102</v>
      </c>
      <c r="B101" s="29">
        <v>0</v>
      </c>
      <c r="C101" s="29">
        <v>0</v>
      </c>
      <c r="D101" s="29">
        <v>0</v>
      </c>
      <c r="E101" s="29">
        <v>0</v>
      </c>
      <c r="F101" s="41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43">
        <v>0</v>
      </c>
      <c r="O101" s="44">
        <v>0</v>
      </c>
    </row>
    <row r="102" spans="1:15" ht="15.75" customHeight="1" hidden="1">
      <c r="A102" s="40" t="s">
        <v>103</v>
      </c>
      <c r="B102" s="29">
        <v>0</v>
      </c>
      <c r="C102" s="29">
        <v>0</v>
      </c>
      <c r="D102" s="29">
        <v>0</v>
      </c>
      <c r="E102" s="29">
        <v>0</v>
      </c>
      <c r="F102" s="41">
        <v>0</v>
      </c>
      <c r="G102" s="42">
        <v>0</v>
      </c>
      <c r="H102" s="42">
        <v>0</v>
      </c>
      <c r="I102" s="42">
        <v>0</v>
      </c>
      <c r="J102" s="42">
        <v>0</v>
      </c>
      <c r="K102" s="42">
        <v>0</v>
      </c>
      <c r="L102" s="42">
        <v>0</v>
      </c>
      <c r="M102" s="42">
        <v>0</v>
      </c>
      <c r="N102" s="43">
        <v>0</v>
      </c>
      <c r="O102" s="44">
        <v>0</v>
      </c>
    </row>
    <row r="103" spans="1:15" ht="15.75" customHeight="1" hidden="1">
      <c r="A103" s="40" t="s">
        <v>104</v>
      </c>
      <c r="B103" s="29">
        <v>0</v>
      </c>
      <c r="C103" s="29">
        <v>0</v>
      </c>
      <c r="D103" s="29">
        <v>0</v>
      </c>
      <c r="E103" s="29">
        <v>0</v>
      </c>
      <c r="F103" s="41">
        <v>0</v>
      </c>
      <c r="G103" s="42">
        <v>0</v>
      </c>
      <c r="H103" s="42">
        <v>0</v>
      </c>
      <c r="I103" s="42">
        <v>0</v>
      </c>
      <c r="J103" s="42">
        <v>0</v>
      </c>
      <c r="K103" s="42">
        <v>0</v>
      </c>
      <c r="L103" s="42">
        <v>0</v>
      </c>
      <c r="M103" s="42">
        <v>0</v>
      </c>
      <c r="N103" s="43">
        <v>0</v>
      </c>
      <c r="O103" s="44">
        <v>0</v>
      </c>
    </row>
    <row r="104" spans="1:15" ht="15.75" customHeight="1" hidden="1">
      <c r="A104" s="40" t="s">
        <v>105</v>
      </c>
      <c r="B104" s="29">
        <v>0</v>
      </c>
      <c r="C104" s="29">
        <v>0</v>
      </c>
      <c r="D104" s="29">
        <v>0</v>
      </c>
      <c r="E104" s="29">
        <v>0</v>
      </c>
      <c r="F104" s="41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3">
        <v>0</v>
      </c>
      <c r="O104" s="44">
        <v>0</v>
      </c>
    </row>
    <row r="105" spans="1:15" ht="15.75" customHeight="1" hidden="1">
      <c r="A105" s="38" t="s">
        <v>106</v>
      </c>
      <c r="B105" s="39">
        <f>SUM(C105:N105)</f>
        <v>0</v>
      </c>
      <c r="C105" s="39">
        <f aca="true" t="shared" si="22" ref="C105:N105">C106+C111+C116+C117+C118+C119+C120+C121+C122+C123+C124</f>
        <v>0</v>
      </c>
      <c r="D105" s="39">
        <f t="shared" si="22"/>
        <v>0</v>
      </c>
      <c r="E105" s="39">
        <f t="shared" si="22"/>
        <v>0</v>
      </c>
      <c r="F105" s="34">
        <f t="shared" si="22"/>
        <v>0</v>
      </c>
      <c r="G105" s="35">
        <f t="shared" si="22"/>
        <v>0</v>
      </c>
      <c r="H105" s="35">
        <f t="shared" si="22"/>
        <v>0</v>
      </c>
      <c r="I105" s="35">
        <f t="shared" si="22"/>
        <v>0</v>
      </c>
      <c r="J105" s="35">
        <f t="shared" si="22"/>
        <v>0</v>
      </c>
      <c r="K105" s="35">
        <f t="shared" si="22"/>
        <v>0</v>
      </c>
      <c r="L105" s="35">
        <f t="shared" si="22"/>
        <v>0</v>
      </c>
      <c r="M105" s="35">
        <f t="shared" si="22"/>
        <v>0</v>
      </c>
      <c r="N105" s="46">
        <f t="shared" si="22"/>
        <v>0</v>
      </c>
      <c r="O105" s="44">
        <v>0</v>
      </c>
    </row>
    <row r="106" spans="1:15" ht="15.75" customHeight="1" hidden="1">
      <c r="A106" s="47" t="s">
        <v>91</v>
      </c>
      <c r="B106" s="48">
        <f>SUM(C106:N106)</f>
        <v>0</v>
      </c>
      <c r="C106" s="48">
        <f aca="true" t="shared" si="23" ref="C106:N106">C107+C108+C109+C110</f>
        <v>0</v>
      </c>
      <c r="D106" s="48">
        <f t="shared" si="23"/>
        <v>0</v>
      </c>
      <c r="E106" s="48">
        <f t="shared" si="23"/>
        <v>0</v>
      </c>
      <c r="F106" s="49">
        <f t="shared" si="23"/>
        <v>0</v>
      </c>
      <c r="G106" s="50">
        <f t="shared" si="23"/>
        <v>0</v>
      </c>
      <c r="H106" s="50">
        <f t="shared" si="23"/>
        <v>0</v>
      </c>
      <c r="I106" s="50">
        <f t="shared" si="23"/>
        <v>0</v>
      </c>
      <c r="J106" s="50">
        <f t="shared" si="23"/>
        <v>0</v>
      </c>
      <c r="K106" s="50">
        <f t="shared" si="23"/>
        <v>0</v>
      </c>
      <c r="L106" s="50">
        <f t="shared" si="23"/>
        <v>0</v>
      </c>
      <c r="M106" s="50">
        <f t="shared" si="23"/>
        <v>0</v>
      </c>
      <c r="N106" s="51">
        <f t="shared" si="23"/>
        <v>0</v>
      </c>
      <c r="O106" s="44">
        <v>0</v>
      </c>
    </row>
    <row r="107" spans="1:15" ht="15.75" customHeight="1" hidden="1">
      <c r="A107" s="40" t="s">
        <v>38</v>
      </c>
      <c r="B107" s="29">
        <f>SUM(C107:N107)</f>
        <v>0</v>
      </c>
      <c r="C107" s="29"/>
      <c r="D107" s="29"/>
      <c r="E107" s="29"/>
      <c r="F107" s="41"/>
      <c r="G107" s="42"/>
      <c r="H107" s="42">
        <v>0</v>
      </c>
      <c r="I107" s="42"/>
      <c r="J107" s="42"/>
      <c r="K107" s="42"/>
      <c r="L107" s="42"/>
      <c r="M107" s="42"/>
      <c r="N107" s="43"/>
      <c r="O107" s="44">
        <v>0</v>
      </c>
    </row>
    <row r="108" spans="1:15" ht="15.75" customHeight="1" hidden="1">
      <c r="A108" s="40" t="s">
        <v>75</v>
      </c>
      <c r="B108" s="29">
        <f>SUM(C108:N108)</f>
        <v>0</v>
      </c>
      <c r="C108" s="29"/>
      <c r="D108" s="29"/>
      <c r="E108" s="29"/>
      <c r="F108" s="41"/>
      <c r="G108" s="42"/>
      <c r="H108" s="42">
        <v>0</v>
      </c>
      <c r="I108" s="42"/>
      <c r="J108" s="42"/>
      <c r="K108" s="42"/>
      <c r="L108" s="42"/>
      <c r="M108" s="42"/>
      <c r="N108" s="43"/>
      <c r="O108" s="44">
        <v>0</v>
      </c>
    </row>
    <row r="109" spans="1:15" ht="15.75" customHeight="1" hidden="1">
      <c r="A109" s="40" t="s">
        <v>92</v>
      </c>
      <c r="B109" s="29">
        <f>SUM(C109:N109)</f>
        <v>0</v>
      </c>
      <c r="C109" s="29"/>
      <c r="D109" s="29"/>
      <c r="E109" s="29"/>
      <c r="F109" s="41"/>
      <c r="G109" s="42"/>
      <c r="H109" s="42">
        <v>0</v>
      </c>
      <c r="I109" s="42"/>
      <c r="J109" s="42"/>
      <c r="K109" s="42"/>
      <c r="L109" s="42"/>
      <c r="M109" s="42"/>
      <c r="N109" s="43"/>
      <c r="O109" s="44">
        <v>0</v>
      </c>
    </row>
    <row r="110" spans="1:15" ht="15.75" customHeight="1" hidden="1">
      <c r="A110" s="40" t="s">
        <v>41</v>
      </c>
      <c r="B110" s="29">
        <v>0</v>
      </c>
      <c r="C110" s="29">
        <v>0</v>
      </c>
      <c r="D110" s="29">
        <v>0</v>
      </c>
      <c r="E110" s="29">
        <v>0</v>
      </c>
      <c r="F110" s="41">
        <v>0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3">
        <v>0</v>
      </c>
      <c r="O110" s="44">
        <v>0</v>
      </c>
    </row>
    <row r="111" spans="1:15" ht="15.75" customHeight="1" hidden="1">
      <c r="A111" s="47" t="s">
        <v>93</v>
      </c>
      <c r="B111" s="48">
        <f>SUM(C111:N111)</f>
        <v>0</v>
      </c>
      <c r="C111" s="48">
        <f aca="true" t="shared" si="24" ref="C111:N111">C112+C113+C114+C115</f>
        <v>0</v>
      </c>
      <c r="D111" s="48">
        <f t="shared" si="24"/>
        <v>0</v>
      </c>
      <c r="E111" s="48">
        <f t="shared" si="24"/>
        <v>0</v>
      </c>
      <c r="F111" s="49">
        <f t="shared" si="24"/>
        <v>0</v>
      </c>
      <c r="G111" s="50">
        <f t="shared" si="24"/>
        <v>0</v>
      </c>
      <c r="H111" s="50">
        <f t="shared" si="24"/>
        <v>0</v>
      </c>
      <c r="I111" s="50">
        <f t="shared" si="24"/>
        <v>0</v>
      </c>
      <c r="J111" s="50">
        <f t="shared" si="24"/>
        <v>0</v>
      </c>
      <c r="K111" s="50">
        <f t="shared" si="24"/>
        <v>0</v>
      </c>
      <c r="L111" s="50">
        <f t="shared" si="24"/>
        <v>0</v>
      </c>
      <c r="M111" s="50">
        <f t="shared" si="24"/>
        <v>0</v>
      </c>
      <c r="N111" s="51">
        <f t="shared" si="24"/>
        <v>0</v>
      </c>
      <c r="O111" s="44">
        <v>0</v>
      </c>
    </row>
    <row r="112" spans="1:15" ht="15.75" customHeight="1" hidden="1">
      <c r="A112" s="40" t="s">
        <v>43</v>
      </c>
      <c r="B112" s="29">
        <v>0</v>
      </c>
      <c r="C112" s="29">
        <v>0</v>
      </c>
      <c r="D112" s="29">
        <v>0</v>
      </c>
      <c r="E112" s="29">
        <v>0</v>
      </c>
      <c r="F112" s="41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3">
        <v>0</v>
      </c>
      <c r="O112" s="44">
        <v>0</v>
      </c>
    </row>
    <row r="113" spans="1:15" ht="15.75" customHeight="1" hidden="1">
      <c r="A113" s="40" t="s">
        <v>94</v>
      </c>
      <c r="B113" s="29">
        <v>0</v>
      </c>
      <c r="C113" s="29">
        <v>0</v>
      </c>
      <c r="D113" s="29">
        <v>0</v>
      </c>
      <c r="E113" s="29">
        <v>0</v>
      </c>
      <c r="F113" s="41">
        <v>0</v>
      </c>
      <c r="G113" s="42">
        <v>0</v>
      </c>
      <c r="H113" s="42">
        <v>0</v>
      </c>
      <c r="I113" s="42">
        <v>0</v>
      </c>
      <c r="J113" s="42">
        <v>0</v>
      </c>
      <c r="K113" s="42">
        <v>0</v>
      </c>
      <c r="L113" s="42">
        <v>0</v>
      </c>
      <c r="M113" s="42">
        <v>0</v>
      </c>
      <c r="N113" s="43">
        <v>0</v>
      </c>
      <c r="O113" s="44">
        <v>0</v>
      </c>
    </row>
    <row r="114" spans="1:15" ht="15.75" customHeight="1" hidden="1">
      <c r="A114" s="40" t="s">
        <v>95</v>
      </c>
      <c r="B114" s="29">
        <v>0</v>
      </c>
      <c r="C114" s="29">
        <v>0</v>
      </c>
      <c r="D114" s="29">
        <v>0</v>
      </c>
      <c r="E114" s="29">
        <v>0</v>
      </c>
      <c r="F114" s="41">
        <v>0</v>
      </c>
      <c r="G114" s="42">
        <v>0</v>
      </c>
      <c r="H114" s="42">
        <v>0</v>
      </c>
      <c r="I114" s="42">
        <v>0</v>
      </c>
      <c r="J114" s="42">
        <v>0</v>
      </c>
      <c r="K114" s="42">
        <v>0</v>
      </c>
      <c r="L114" s="42">
        <v>0</v>
      </c>
      <c r="M114" s="42">
        <v>0</v>
      </c>
      <c r="N114" s="43">
        <v>0</v>
      </c>
      <c r="O114" s="44">
        <v>0</v>
      </c>
    </row>
    <row r="115" spans="1:15" ht="15.75" customHeight="1" hidden="1">
      <c r="A115" s="40" t="s">
        <v>46</v>
      </c>
      <c r="B115" s="29">
        <v>0</v>
      </c>
      <c r="C115" s="29">
        <v>0</v>
      </c>
      <c r="D115" s="29">
        <v>0</v>
      </c>
      <c r="E115" s="29">
        <v>0</v>
      </c>
      <c r="F115" s="41">
        <v>0</v>
      </c>
      <c r="G115" s="42">
        <v>0</v>
      </c>
      <c r="H115" s="42">
        <v>0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3">
        <v>0</v>
      </c>
      <c r="O115" s="44">
        <v>0</v>
      </c>
    </row>
    <row r="116" spans="1:15" ht="15.75" customHeight="1" hidden="1">
      <c r="A116" s="40" t="s">
        <v>96</v>
      </c>
      <c r="B116" s="29">
        <v>0</v>
      </c>
      <c r="C116" s="29">
        <v>0</v>
      </c>
      <c r="D116" s="29">
        <v>0</v>
      </c>
      <c r="E116" s="29">
        <v>0</v>
      </c>
      <c r="F116" s="41">
        <v>0</v>
      </c>
      <c r="G116" s="42">
        <v>0</v>
      </c>
      <c r="H116" s="42">
        <v>0</v>
      </c>
      <c r="I116" s="42">
        <v>0</v>
      </c>
      <c r="J116" s="42">
        <v>0</v>
      </c>
      <c r="K116" s="42">
        <v>0</v>
      </c>
      <c r="L116" s="42">
        <v>0</v>
      </c>
      <c r="M116" s="42">
        <v>0</v>
      </c>
      <c r="N116" s="43">
        <v>0</v>
      </c>
      <c r="O116" s="44">
        <v>0</v>
      </c>
    </row>
    <row r="117" spans="1:15" ht="15.75" customHeight="1" hidden="1">
      <c r="A117" s="40" t="s">
        <v>97</v>
      </c>
      <c r="B117" s="29">
        <v>0</v>
      </c>
      <c r="C117" s="29">
        <v>0</v>
      </c>
      <c r="D117" s="29">
        <v>0</v>
      </c>
      <c r="E117" s="29">
        <v>0</v>
      </c>
      <c r="F117" s="41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3">
        <v>0</v>
      </c>
      <c r="O117" s="44">
        <v>0</v>
      </c>
    </row>
    <row r="118" spans="1:15" ht="15.75" customHeight="1" hidden="1">
      <c r="A118" s="40" t="s">
        <v>107</v>
      </c>
      <c r="B118" s="29">
        <v>0</v>
      </c>
      <c r="C118" s="29">
        <v>0</v>
      </c>
      <c r="D118" s="29">
        <v>0</v>
      </c>
      <c r="E118" s="29">
        <v>0</v>
      </c>
      <c r="F118" s="41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3">
        <v>0</v>
      </c>
      <c r="O118" s="44">
        <v>0</v>
      </c>
    </row>
    <row r="119" spans="1:15" ht="15.75" customHeight="1" hidden="1">
      <c r="A119" s="40" t="s">
        <v>108</v>
      </c>
      <c r="B119" s="29">
        <v>0</v>
      </c>
      <c r="C119" s="29">
        <v>0</v>
      </c>
      <c r="D119" s="29">
        <v>0</v>
      </c>
      <c r="E119" s="29">
        <v>0</v>
      </c>
      <c r="F119" s="41">
        <v>0</v>
      </c>
      <c r="G119" s="42">
        <v>0</v>
      </c>
      <c r="H119" s="42">
        <v>0</v>
      </c>
      <c r="I119" s="42">
        <v>0</v>
      </c>
      <c r="J119" s="42">
        <v>0</v>
      </c>
      <c r="K119" s="42">
        <v>0</v>
      </c>
      <c r="L119" s="42">
        <v>0</v>
      </c>
      <c r="M119" s="42">
        <v>0</v>
      </c>
      <c r="N119" s="43">
        <v>0</v>
      </c>
      <c r="O119" s="44">
        <v>0</v>
      </c>
    </row>
    <row r="120" spans="1:15" ht="15.75" customHeight="1" hidden="1">
      <c r="A120" s="40" t="s">
        <v>109</v>
      </c>
      <c r="B120" s="29">
        <v>0</v>
      </c>
      <c r="C120" s="29">
        <v>0</v>
      </c>
      <c r="D120" s="29">
        <v>0</v>
      </c>
      <c r="E120" s="29">
        <v>0</v>
      </c>
      <c r="F120" s="41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3">
        <v>0</v>
      </c>
      <c r="O120" s="44">
        <v>0</v>
      </c>
    </row>
    <row r="121" spans="1:15" ht="15.75" customHeight="1" hidden="1">
      <c r="A121" s="40" t="s">
        <v>110</v>
      </c>
      <c r="B121" s="29">
        <v>0</v>
      </c>
      <c r="C121" s="29">
        <v>0</v>
      </c>
      <c r="D121" s="29">
        <v>0</v>
      </c>
      <c r="E121" s="29">
        <v>0</v>
      </c>
      <c r="F121" s="41">
        <v>0</v>
      </c>
      <c r="G121" s="42">
        <v>0</v>
      </c>
      <c r="H121" s="42">
        <v>0</v>
      </c>
      <c r="I121" s="42">
        <v>0</v>
      </c>
      <c r="J121" s="42">
        <v>0</v>
      </c>
      <c r="K121" s="42">
        <v>0</v>
      </c>
      <c r="L121" s="42">
        <v>0</v>
      </c>
      <c r="M121" s="42">
        <v>0</v>
      </c>
      <c r="N121" s="43">
        <v>0</v>
      </c>
      <c r="O121" s="44">
        <v>0</v>
      </c>
    </row>
    <row r="122" spans="1:15" ht="15.75" customHeight="1" hidden="1">
      <c r="A122" s="40" t="s">
        <v>111</v>
      </c>
      <c r="B122" s="29">
        <v>0</v>
      </c>
      <c r="C122" s="29">
        <v>0</v>
      </c>
      <c r="D122" s="29">
        <v>0</v>
      </c>
      <c r="E122" s="29">
        <v>0</v>
      </c>
      <c r="F122" s="41">
        <v>0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3">
        <v>0</v>
      </c>
      <c r="O122" s="44">
        <v>0</v>
      </c>
    </row>
    <row r="123" spans="1:15" ht="15.75" customHeight="1" hidden="1">
      <c r="A123" s="40" t="s">
        <v>112</v>
      </c>
      <c r="B123" s="29">
        <v>0</v>
      </c>
      <c r="C123" s="29">
        <v>0</v>
      </c>
      <c r="D123" s="29">
        <v>0</v>
      </c>
      <c r="E123" s="29">
        <v>0</v>
      </c>
      <c r="F123" s="41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3">
        <v>0</v>
      </c>
      <c r="O123" s="44">
        <v>0</v>
      </c>
    </row>
    <row r="124" spans="1:15" ht="15.75" customHeight="1" hidden="1">
      <c r="A124" s="40" t="s">
        <v>113</v>
      </c>
      <c r="B124" s="29">
        <v>0</v>
      </c>
      <c r="C124" s="29">
        <v>0</v>
      </c>
      <c r="D124" s="29">
        <v>0</v>
      </c>
      <c r="E124" s="29">
        <v>0</v>
      </c>
      <c r="F124" s="41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3">
        <v>0</v>
      </c>
      <c r="O124" s="44">
        <v>0</v>
      </c>
    </row>
    <row r="125" spans="1:15" ht="15.75" customHeight="1" hidden="1">
      <c r="A125" s="38" t="s">
        <v>114</v>
      </c>
      <c r="B125" s="39">
        <f>SUM(C125:N125)</f>
        <v>0</v>
      </c>
      <c r="C125" s="39">
        <f aca="true" t="shared" si="25" ref="C125:N125">C126+C131+C136+C137+C138+C139+C140+C141+C142+C143+C144</f>
        <v>0</v>
      </c>
      <c r="D125" s="39">
        <f t="shared" si="25"/>
        <v>0</v>
      </c>
      <c r="E125" s="39">
        <f t="shared" si="25"/>
        <v>0</v>
      </c>
      <c r="F125" s="34">
        <f t="shared" si="25"/>
        <v>0</v>
      </c>
      <c r="G125" s="35">
        <f t="shared" si="25"/>
        <v>0</v>
      </c>
      <c r="H125" s="35">
        <f t="shared" si="25"/>
        <v>0</v>
      </c>
      <c r="I125" s="35">
        <f t="shared" si="25"/>
        <v>0</v>
      </c>
      <c r="J125" s="35">
        <f t="shared" si="25"/>
        <v>0</v>
      </c>
      <c r="K125" s="35">
        <f t="shared" si="25"/>
        <v>0</v>
      </c>
      <c r="L125" s="35">
        <f t="shared" si="25"/>
        <v>0</v>
      </c>
      <c r="M125" s="35">
        <f t="shared" si="25"/>
        <v>0</v>
      </c>
      <c r="N125" s="46">
        <f t="shared" si="25"/>
        <v>0</v>
      </c>
      <c r="O125" s="44">
        <v>0</v>
      </c>
    </row>
    <row r="126" spans="1:15" ht="15.75" customHeight="1" hidden="1">
      <c r="A126" s="47" t="s">
        <v>91</v>
      </c>
      <c r="B126" s="48">
        <f>SUM(C126:N126)</f>
        <v>0</v>
      </c>
      <c r="C126" s="48">
        <f aca="true" t="shared" si="26" ref="C126:N126">C127+C128+C129+C130</f>
        <v>0</v>
      </c>
      <c r="D126" s="48">
        <f t="shared" si="26"/>
        <v>0</v>
      </c>
      <c r="E126" s="48">
        <f t="shared" si="26"/>
        <v>0</v>
      </c>
      <c r="F126" s="49">
        <f t="shared" si="26"/>
        <v>0</v>
      </c>
      <c r="G126" s="50">
        <f t="shared" si="26"/>
        <v>0</v>
      </c>
      <c r="H126" s="50">
        <f t="shared" si="26"/>
        <v>0</v>
      </c>
      <c r="I126" s="50">
        <f t="shared" si="26"/>
        <v>0</v>
      </c>
      <c r="J126" s="50">
        <f t="shared" si="26"/>
        <v>0</v>
      </c>
      <c r="K126" s="50">
        <f t="shared" si="26"/>
        <v>0</v>
      </c>
      <c r="L126" s="50">
        <f t="shared" si="26"/>
        <v>0</v>
      </c>
      <c r="M126" s="50">
        <f t="shared" si="26"/>
        <v>0</v>
      </c>
      <c r="N126" s="51">
        <f t="shared" si="26"/>
        <v>0</v>
      </c>
      <c r="O126" s="44">
        <v>0</v>
      </c>
    </row>
    <row r="127" spans="1:15" ht="15.75" customHeight="1" hidden="1">
      <c r="A127" s="40" t="s">
        <v>38</v>
      </c>
      <c r="B127" s="29">
        <v>0</v>
      </c>
      <c r="C127" s="29">
        <v>0</v>
      </c>
      <c r="D127" s="29">
        <v>0</v>
      </c>
      <c r="E127" s="29">
        <v>0</v>
      </c>
      <c r="F127" s="41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3">
        <v>0</v>
      </c>
      <c r="O127" s="44">
        <v>0</v>
      </c>
    </row>
    <row r="128" spans="1:15" ht="15.75" customHeight="1" hidden="1">
      <c r="A128" s="40" t="s">
        <v>75</v>
      </c>
      <c r="B128" s="29">
        <v>0</v>
      </c>
      <c r="C128" s="29">
        <v>0</v>
      </c>
      <c r="D128" s="29">
        <v>0</v>
      </c>
      <c r="E128" s="29">
        <v>0</v>
      </c>
      <c r="F128" s="41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3">
        <v>0</v>
      </c>
      <c r="O128" s="44">
        <v>0</v>
      </c>
    </row>
    <row r="129" spans="1:15" ht="15.75" customHeight="1" hidden="1">
      <c r="A129" s="40" t="s">
        <v>92</v>
      </c>
      <c r="B129" s="29">
        <v>0</v>
      </c>
      <c r="C129" s="29">
        <v>0</v>
      </c>
      <c r="D129" s="29">
        <v>0</v>
      </c>
      <c r="E129" s="29">
        <v>0</v>
      </c>
      <c r="F129" s="41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3">
        <v>0</v>
      </c>
      <c r="O129" s="44">
        <v>0</v>
      </c>
    </row>
    <row r="130" spans="1:15" ht="15.75" customHeight="1" hidden="1">
      <c r="A130" s="40" t="s">
        <v>41</v>
      </c>
      <c r="B130" s="29">
        <v>0</v>
      </c>
      <c r="C130" s="29">
        <v>0</v>
      </c>
      <c r="D130" s="29">
        <v>0</v>
      </c>
      <c r="E130" s="29">
        <v>0</v>
      </c>
      <c r="F130" s="41"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v>0</v>
      </c>
      <c r="L130" s="42">
        <v>0</v>
      </c>
      <c r="M130" s="42">
        <v>0</v>
      </c>
      <c r="N130" s="43">
        <v>0</v>
      </c>
      <c r="O130" s="44">
        <v>0</v>
      </c>
    </row>
    <row r="131" spans="1:15" ht="15.75" customHeight="1" hidden="1">
      <c r="A131" s="47" t="s">
        <v>93</v>
      </c>
      <c r="B131" s="48">
        <f>SUM(C131:N131)</f>
        <v>0</v>
      </c>
      <c r="C131" s="48">
        <f aca="true" t="shared" si="27" ref="C131:N131">C132+C133+C134+C135</f>
        <v>0</v>
      </c>
      <c r="D131" s="48">
        <f t="shared" si="27"/>
        <v>0</v>
      </c>
      <c r="E131" s="48">
        <f t="shared" si="27"/>
        <v>0</v>
      </c>
      <c r="F131" s="49">
        <f t="shared" si="27"/>
        <v>0</v>
      </c>
      <c r="G131" s="50">
        <f t="shared" si="27"/>
        <v>0</v>
      </c>
      <c r="H131" s="50">
        <f t="shared" si="27"/>
        <v>0</v>
      </c>
      <c r="I131" s="50">
        <f t="shared" si="27"/>
        <v>0</v>
      </c>
      <c r="J131" s="50">
        <f t="shared" si="27"/>
        <v>0</v>
      </c>
      <c r="K131" s="50">
        <f t="shared" si="27"/>
        <v>0</v>
      </c>
      <c r="L131" s="50">
        <f t="shared" si="27"/>
        <v>0</v>
      </c>
      <c r="M131" s="50">
        <f t="shared" si="27"/>
        <v>0</v>
      </c>
      <c r="N131" s="51">
        <f t="shared" si="27"/>
        <v>0</v>
      </c>
      <c r="O131" s="44">
        <v>0</v>
      </c>
    </row>
    <row r="132" spans="1:15" ht="15.75" customHeight="1" hidden="1">
      <c r="A132" s="40" t="s">
        <v>43</v>
      </c>
      <c r="B132" s="29">
        <v>0</v>
      </c>
      <c r="C132" s="29">
        <v>0</v>
      </c>
      <c r="D132" s="29">
        <v>0</v>
      </c>
      <c r="E132" s="29">
        <v>0</v>
      </c>
      <c r="F132" s="41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3">
        <v>0</v>
      </c>
      <c r="O132" s="44">
        <v>0</v>
      </c>
    </row>
    <row r="133" spans="1:15" ht="15.75" customHeight="1" hidden="1">
      <c r="A133" s="40" t="s">
        <v>94</v>
      </c>
      <c r="B133" s="29">
        <v>0</v>
      </c>
      <c r="C133" s="29">
        <v>0</v>
      </c>
      <c r="D133" s="29">
        <v>0</v>
      </c>
      <c r="E133" s="29">
        <v>0</v>
      </c>
      <c r="F133" s="41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3">
        <v>0</v>
      </c>
      <c r="O133" s="44">
        <v>0</v>
      </c>
    </row>
    <row r="134" spans="1:15" ht="15.75" customHeight="1" hidden="1">
      <c r="A134" s="40" t="s">
        <v>95</v>
      </c>
      <c r="B134" s="29">
        <v>0</v>
      </c>
      <c r="C134" s="29">
        <v>0</v>
      </c>
      <c r="D134" s="29">
        <v>0</v>
      </c>
      <c r="E134" s="29">
        <v>0</v>
      </c>
      <c r="F134" s="41">
        <v>0</v>
      </c>
      <c r="G134" s="42">
        <v>0</v>
      </c>
      <c r="H134" s="42">
        <v>0</v>
      </c>
      <c r="I134" s="42">
        <v>0</v>
      </c>
      <c r="J134" s="42">
        <v>0</v>
      </c>
      <c r="K134" s="42">
        <v>0</v>
      </c>
      <c r="L134" s="42">
        <v>0</v>
      </c>
      <c r="M134" s="42">
        <v>0</v>
      </c>
      <c r="N134" s="43">
        <v>0</v>
      </c>
      <c r="O134" s="44">
        <v>0</v>
      </c>
    </row>
    <row r="135" spans="1:15" ht="15.75" customHeight="1" hidden="1">
      <c r="A135" s="40" t="s">
        <v>46</v>
      </c>
      <c r="B135" s="29">
        <v>0</v>
      </c>
      <c r="C135" s="29">
        <v>0</v>
      </c>
      <c r="D135" s="29">
        <v>0</v>
      </c>
      <c r="E135" s="29">
        <v>0</v>
      </c>
      <c r="F135" s="41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3">
        <v>0</v>
      </c>
      <c r="O135" s="44">
        <v>0</v>
      </c>
    </row>
    <row r="136" spans="1:15" ht="15.75" customHeight="1" hidden="1">
      <c r="A136" s="40" t="s">
        <v>96</v>
      </c>
      <c r="B136" s="29">
        <v>0</v>
      </c>
      <c r="C136" s="29">
        <v>0</v>
      </c>
      <c r="D136" s="29">
        <v>0</v>
      </c>
      <c r="E136" s="29">
        <v>0</v>
      </c>
      <c r="F136" s="41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3">
        <v>0</v>
      </c>
      <c r="O136" s="44">
        <v>0</v>
      </c>
    </row>
    <row r="137" spans="1:15" ht="15.75" customHeight="1" hidden="1">
      <c r="A137" s="40" t="s">
        <v>97</v>
      </c>
      <c r="B137" s="29">
        <v>0</v>
      </c>
      <c r="C137" s="29">
        <v>0</v>
      </c>
      <c r="D137" s="29">
        <v>0</v>
      </c>
      <c r="E137" s="29">
        <v>0</v>
      </c>
      <c r="F137" s="41">
        <v>0</v>
      </c>
      <c r="G137" s="42">
        <v>0</v>
      </c>
      <c r="H137" s="42">
        <v>0</v>
      </c>
      <c r="I137" s="42">
        <v>0</v>
      </c>
      <c r="J137" s="42">
        <v>0</v>
      </c>
      <c r="K137" s="42">
        <v>0</v>
      </c>
      <c r="L137" s="42">
        <v>0</v>
      </c>
      <c r="M137" s="42">
        <v>0</v>
      </c>
      <c r="N137" s="43">
        <v>0</v>
      </c>
      <c r="O137" s="44">
        <v>0</v>
      </c>
    </row>
    <row r="138" spans="1:15" ht="15.75" customHeight="1" hidden="1">
      <c r="A138" s="40" t="s">
        <v>107</v>
      </c>
      <c r="B138" s="29">
        <v>0</v>
      </c>
      <c r="C138" s="29">
        <v>0</v>
      </c>
      <c r="D138" s="29">
        <v>0</v>
      </c>
      <c r="E138" s="29">
        <v>0</v>
      </c>
      <c r="F138" s="41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3">
        <v>0</v>
      </c>
      <c r="O138" s="44">
        <v>0</v>
      </c>
    </row>
    <row r="139" spans="1:15" ht="15.75" customHeight="1" hidden="1">
      <c r="A139" s="40" t="s">
        <v>115</v>
      </c>
      <c r="B139" s="29">
        <v>0</v>
      </c>
      <c r="C139" s="29">
        <v>0</v>
      </c>
      <c r="D139" s="29">
        <v>0</v>
      </c>
      <c r="E139" s="29">
        <v>0</v>
      </c>
      <c r="F139" s="41">
        <v>0</v>
      </c>
      <c r="G139" s="42">
        <v>0</v>
      </c>
      <c r="H139" s="42">
        <v>0</v>
      </c>
      <c r="I139" s="42">
        <v>0</v>
      </c>
      <c r="J139" s="42">
        <v>0</v>
      </c>
      <c r="K139" s="42">
        <v>0</v>
      </c>
      <c r="L139" s="42">
        <v>0</v>
      </c>
      <c r="M139" s="42">
        <v>0</v>
      </c>
      <c r="N139" s="43">
        <v>0</v>
      </c>
      <c r="O139" s="44">
        <v>0</v>
      </c>
    </row>
    <row r="140" spans="1:15" ht="15.75" customHeight="1" hidden="1">
      <c r="A140" s="40" t="s">
        <v>116</v>
      </c>
      <c r="B140" s="29">
        <v>0</v>
      </c>
      <c r="C140" s="29">
        <v>0</v>
      </c>
      <c r="D140" s="29">
        <v>0</v>
      </c>
      <c r="E140" s="29">
        <v>0</v>
      </c>
      <c r="F140" s="41">
        <v>0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3">
        <v>0</v>
      </c>
      <c r="O140" s="44">
        <v>0</v>
      </c>
    </row>
    <row r="141" spans="1:15" ht="15.75" customHeight="1" hidden="1">
      <c r="A141" s="40" t="s">
        <v>110</v>
      </c>
      <c r="B141" s="29">
        <v>0</v>
      </c>
      <c r="C141" s="29">
        <v>0</v>
      </c>
      <c r="D141" s="29">
        <v>0</v>
      </c>
      <c r="E141" s="29">
        <v>0</v>
      </c>
      <c r="F141" s="41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3">
        <v>0</v>
      </c>
      <c r="O141" s="44">
        <v>0</v>
      </c>
    </row>
    <row r="142" spans="1:15" ht="15.75" customHeight="1" hidden="1">
      <c r="A142" s="40" t="s">
        <v>111</v>
      </c>
      <c r="B142" s="29">
        <v>0</v>
      </c>
      <c r="C142" s="29">
        <v>0</v>
      </c>
      <c r="D142" s="29">
        <v>0</v>
      </c>
      <c r="E142" s="29">
        <v>0</v>
      </c>
      <c r="F142" s="41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3">
        <v>0</v>
      </c>
      <c r="O142" s="44">
        <v>0</v>
      </c>
    </row>
    <row r="143" spans="1:15" ht="15.75" customHeight="1" hidden="1">
      <c r="A143" s="40" t="s">
        <v>112</v>
      </c>
      <c r="B143" s="29">
        <v>0</v>
      </c>
      <c r="C143" s="29">
        <v>0</v>
      </c>
      <c r="D143" s="29">
        <v>0</v>
      </c>
      <c r="E143" s="29">
        <v>0</v>
      </c>
      <c r="F143" s="41">
        <v>0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3">
        <v>0</v>
      </c>
      <c r="O143" s="44">
        <v>0</v>
      </c>
    </row>
    <row r="144" spans="1:15" ht="15.75" customHeight="1" hidden="1">
      <c r="A144" s="40" t="s">
        <v>113</v>
      </c>
      <c r="B144" s="29">
        <v>0</v>
      </c>
      <c r="C144" s="29">
        <v>0</v>
      </c>
      <c r="D144" s="29">
        <v>0</v>
      </c>
      <c r="E144" s="29">
        <v>0</v>
      </c>
      <c r="F144" s="41">
        <v>0</v>
      </c>
      <c r="G144" s="42">
        <v>0</v>
      </c>
      <c r="H144" s="42">
        <v>0</v>
      </c>
      <c r="I144" s="42">
        <v>0</v>
      </c>
      <c r="J144" s="42">
        <v>0</v>
      </c>
      <c r="K144" s="42">
        <v>0</v>
      </c>
      <c r="L144" s="42">
        <v>0</v>
      </c>
      <c r="M144" s="42">
        <v>0</v>
      </c>
      <c r="N144" s="43">
        <v>0</v>
      </c>
      <c r="O144" s="44">
        <v>0</v>
      </c>
    </row>
    <row r="145" spans="1:15" ht="15.75" customHeight="1" hidden="1">
      <c r="A145" s="38" t="s">
        <v>117</v>
      </c>
      <c r="B145" s="39">
        <f>SUM(C145:N145)</f>
        <v>0</v>
      </c>
      <c r="C145" s="39">
        <f aca="true" t="shared" si="28" ref="C145:N145">C146+C147+C148+C149+C150+C151+C152+C153</f>
        <v>0</v>
      </c>
      <c r="D145" s="39">
        <f t="shared" si="28"/>
        <v>0</v>
      </c>
      <c r="E145" s="39">
        <f t="shared" si="28"/>
        <v>0</v>
      </c>
      <c r="F145" s="34">
        <f t="shared" si="28"/>
        <v>0</v>
      </c>
      <c r="G145" s="35">
        <f t="shared" si="28"/>
        <v>0</v>
      </c>
      <c r="H145" s="35">
        <f t="shared" si="28"/>
        <v>0</v>
      </c>
      <c r="I145" s="35">
        <f t="shared" si="28"/>
        <v>0</v>
      </c>
      <c r="J145" s="35">
        <f t="shared" si="28"/>
        <v>0</v>
      </c>
      <c r="K145" s="35">
        <f t="shared" si="28"/>
        <v>0</v>
      </c>
      <c r="L145" s="35">
        <f t="shared" si="28"/>
        <v>0</v>
      </c>
      <c r="M145" s="35">
        <f t="shared" si="28"/>
        <v>0</v>
      </c>
      <c r="N145" s="46">
        <f t="shared" si="28"/>
        <v>0</v>
      </c>
      <c r="O145" s="44">
        <v>0</v>
      </c>
    </row>
    <row r="146" spans="1:15" ht="15.75" customHeight="1" hidden="1">
      <c r="A146" s="40" t="s">
        <v>81</v>
      </c>
      <c r="B146" s="29">
        <v>0</v>
      </c>
      <c r="C146" s="29">
        <v>0</v>
      </c>
      <c r="D146" s="29">
        <v>0</v>
      </c>
      <c r="E146" s="29">
        <v>0</v>
      </c>
      <c r="F146" s="41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3">
        <v>0</v>
      </c>
      <c r="O146" s="44">
        <v>0</v>
      </c>
    </row>
    <row r="147" spans="1:15" ht="15.75" customHeight="1" hidden="1">
      <c r="A147" s="40" t="s">
        <v>82</v>
      </c>
      <c r="B147" s="29">
        <v>0</v>
      </c>
      <c r="C147" s="29">
        <v>0</v>
      </c>
      <c r="D147" s="29">
        <v>0</v>
      </c>
      <c r="E147" s="29">
        <v>0</v>
      </c>
      <c r="F147" s="41">
        <v>0</v>
      </c>
      <c r="G147" s="42">
        <v>0</v>
      </c>
      <c r="H147" s="42">
        <v>0</v>
      </c>
      <c r="I147" s="42">
        <v>0</v>
      </c>
      <c r="J147" s="42">
        <v>0</v>
      </c>
      <c r="K147" s="42">
        <v>0</v>
      </c>
      <c r="L147" s="42">
        <v>0</v>
      </c>
      <c r="M147" s="42">
        <v>0</v>
      </c>
      <c r="N147" s="43">
        <v>0</v>
      </c>
      <c r="O147" s="44">
        <v>0</v>
      </c>
    </row>
    <row r="148" spans="1:15" ht="15.75" customHeight="1" hidden="1">
      <c r="A148" s="40" t="s">
        <v>118</v>
      </c>
      <c r="B148" s="29">
        <v>0</v>
      </c>
      <c r="C148" s="29">
        <v>0</v>
      </c>
      <c r="D148" s="29">
        <v>0</v>
      </c>
      <c r="E148" s="29">
        <v>0</v>
      </c>
      <c r="F148" s="41">
        <v>0</v>
      </c>
      <c r="G148" s="42">
        <v>0</v>
      </c>
      <c r="H148" s="42">
        <v>0</v>
      </c>
      <c r="I148" s="42">
        <v>0</v>
      </c>
      <c r="J148" s="42">
        <v>0</v>
      </c>
      <c r="K148" s="42">
        <v>0</v>
      </c>
      <c r="L148" s="42">
        <v>0</v>
      </c>
      <c r="M148" s="42">
        <v>0</v>
      </c>
      <c r="N148" s="43">
        <v>0</v>
      </c>
      <c r="O148" s="44">
        <v>0</v>
      </c>
    </row>
    <row r="149" spans="1:15" ht="15.75" customHeight="1" hidden="1">
      <c r="A149" s="40" t="s">
        <v>84</v>
      </c>
      <c r="B149" s="29">
        <v>0</v>
      </c>
      <c r="C149" s="29">
        <v>0</v>
      </c>
      <c r="D149" s="29">
        <v>0</v>
      </c>
      <c r="E149" s="29">
        <v>0</v>
      </c>
      <c r="F149" s="41">
        <v>0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3">
        <v>0</v>
      </c>
      <c r="O149" s="44">
        <v>0</v>
      </c>
    </row>
    <row r="150" spans="1:15" ht="15.75" customHeight="1" hidden="1">
      <c r="A150" s="40" t="s">
        <v>85</v>
      </c>
      <c r="B150" s="29">
        <v>0</v>
      </c>
      <c r="C150" s="29">
        <v>0</v>
      </c>
      <c r="D150" s="29">
        <v>0</v>
      </c>
      <c r="E150" s="29">
        <v>0</v>
      </c>
      <c r="F150" s="41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3">
        <v>0</v>
      </c>
      <c r="O150" s="44">
        <v>0</v>
      </c>
    </row>
    <row r="151" spans="1:15" ht="15.75" customHeight="1" hidden="1">
      <c r="A151" s="40" t="s">
        <v>86</v>
      </c>
      <c r="B151" s="29">
        <v>0</v>
      </c>
      <c r="C151" s="29">
        <v>0</v>
      </c>
      <c r="D151" s="29">
        <v>0</v>
      </c>
      <c r="E151" s="29">
        <v>0</v>
      </c>
      <c r="F151" s="41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3">
        <v>0</v>
      </c>
      <c r="O151" s="44">
        <v>0</v>
      </c>
    </row>
    <row r="152" spans="1:15" ht="15.75" customHeight="1" hidden="1">
      <c r="A152" s="40" t="s">
        <v>88</v>
      </c>
      <c r="B152" s="29">
        <v>0</v>
      </c>
      <c r="C152" s="29">
        <v>0</v>
      </c>
      <c r="D152" s="29">
        <v>0</v>
      </c>
      <c r="E152" s="29">
        <v>0</v>
      </c>
      <c r="F152" s="41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3">
        <v>0</v>
      </c>
      <c r="O152" s="44">
        <v>0</v>
      </c>
    </row>
    <row r="153" spans="1:15" ht="15.75" customHeight="1" hidden="1">
      <c r="A153" s="40" t="s">
        <v>89</v>
      </c>
      <c r="B153" s="29">
        <v>0</v>
      </c>
      <c r="C153" s="29">
        <v>0</v>
      </c>
      <c r="D153" s="29">
        <v>0</v>
      </c>
      <c r="E153" s="29">
        <v>0</v>
      </c>
      <c r="F153" s="41">
        <v>0</v>
      </c>
      <c r="G153" s="42">
        <v>0</v>
      </c>
      <c r="H153" s="42">
        <v>0</v>
      </c>
      <c r="I153" s="42">
        <v>0</v>
      </c>
      <c r="J153" s="42">
        <v>0</v>
      </c>
      <c r="K153" s="42">
        <v>0</v>
      </c>
      <c r="L153" s="42">
        <v>0</v>
      </c>
      <c r="M153" s="42">
        <v>0</v>
      </c>
      <c r="N153" s="43">
        <v>0</v>
      </c>
      <c r="O153" s="44">
        <v>0</v>
      </c>
    </row>
    <row r="154" spans="1:15" ht="15.75" customHeight="1" hidden="1">
      <c r="A154" s="38" t="s">
        <v>119</v>
      </c>
      <c r="B154" s="39">
        <f>SUM(C154:N154)</f>
        <v>147</v>
      </c>
      <c r="C154" s="39">
        <f aca="true" t="shared" si="29" ref="C154:N154">C155+C158+C159+C160+C161</f>
        <v>0</v>
      </c>
      <c r="D154" s="39">
        <f t="shared" si="29"/>
        <v>0</v>
      </c>
      <c r="E154" s="39">
        <f t="shared" si="29"/>
        <v>0</v>
      </c>
      <c r="F154" s="34">
        <f t="shared" si="29"/>
        <v>50</v>
      </c>
      <c r="G154" s="35">
        <f t="shared" si="29"/>
        <v>25</v>
      </c>
      <c r="H154" s="35">
        <f t="shared" si="29"/>
        <v>35</v>
      </c>
      <c r="I154" s="35">
        <f t="shared" si="29"/>
        <v>0</v>
      </c>
      <c r="J154" s="35">
        <f t="shared" si="29"/>
        <v>0</v>
      </c>
      <c r="K154" s="35">
        <f t="shared" si="29"/>
        <v>0</v>
      </c>
      <c r="L154" s="35">
        <f t="shared" si="29"/>
        <v>0</v>
      </c>
      <c r="M154" s="35">
        <f t="shared" si="29"/>
        <v>37</v>
      </c>
      <c r="N154" s="35">
        <f t="shared" si="29"/>
        <v>0</v>
      </c>
      <c r="O154" s="44">
        <v>0</v>
      </c>
    </row>
    <row r="155" spans="1:15" ht="15.75" customHeight="1" hidden="1">
      <c r="A155" s="47" t="s">
        <v>120</v>
      </c>
      <c r="B155" s="48">
        <f>SUM(C155:N155)</f>
        <v>0</v>
      </c>
      <c r="C155" s="48">
        <f aca="true" t="shared" si="30" ref="C155:N155">C156+C157</f>
        <v>0</v>
      </c>
      <c r="D155" s="48">
        <f t="shared" si="30"/>
        <v>0</v>
      </c>
      <c r="E155" s="48">
        <f t="shared" si="30"/>
        <v>0</v>
      </c>
      <c r="F155" s="49">
        <f t="shared" si="30"/>
        <v>0</v>
      </c>
      <c r="G155" s="50">
        <f t="shared" si="30"/>
        <v>0</v>
      </c>
      <c r="H155" s="50">
        <f t="shared" si="30"/>
        <v>0</v>
      </c>
      <c r="I155" s="50">
        <f t="shared" si="30"/>
        <v>0</v>
      </c>
      <c r="J155" s="50">
        <f t="shared" si="30"/>
        <v>0</v>
      </c>
      <c r="K155" s="50">
        <f t="shared" si="30"/>
        <v>0</v>
      </c>
      <c r="L155" s="50">
        <f t="shared" si="30"/>
        <v>0</v>
      </c>
      <c r="M155" s="50">
        <f t="shared" si="30"/>
        <v>0</v>
      </c>
      <c r="N155" s="51">
        <f t="shared" si="30"/>
        <v>0</v>
      </c>
      <c r="O155" s="44">
        <v>0</v>
      </c>
    </row>
    <row r="156" spans="1:15" ht="15.75" customHeight="1" hidden="1">
      <c r="A156" s="40" t="s">
        <v>121</v>
      </c>
      <c r="B156" s="29">
        <v>0</v>
      </c>
      <c r="C156" s="29">
        <v>0</v>
      </c>
      <c r="D156" s="29">
        <v>0</v>
      </c>
      <c r="E156" s="29">
        <v>0</v>
      </c>
      <c r="F156" s="41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3">
        <v>0</v>
      </c>
      <c r="O156" s="44">
        <v>0</v>
      </c>
    </row>
    <row r="157" spans="1:15" ht="15.75" customHeight="1" hidden="1">
      <c r="A157" s="40" t="s">
        <v>122</v>
      </c>
      <c r="B157" s="29">
        <v>0</v>
      </c>
      <c r="C157" s="29">
        <v>0</v>
      </c>
      <c r="D157" s="29">
        <v>0</v>
      </c>
      <c r="E157" s="29">
        <v>0</v>
      </c>
      <c r="F157" s="41">
        <v>0</v>
      </c>
      <c r="G157" s="42">
        <v>0</v>
      </c>
      <c r="H157" s="42">
        <v>0</v>
      </c>
      <c r="I157" s="42">
        <v>0</v>
      </c>
      <c r="J157" s="42">
        <v>0</v>
      </c>
      <c r="K157" s="42">
        <v>0</v>
      </c>
      <c r="L157" s="42">
        <v>0</v>
      </c>
      <c r="M157" s="42">
        <v>0</v>
      </c>
      <c r="N157" s="43">
        <v>0</v>
      </c>
      <c r="O157" s="44">
        <v>0</v>
      </c>
    </row>
    <row r="158" spans="1:15" ht="15.75" customHeight="1" hidden="1">
      <c r="A158" s="40" t="s">
        <v>123</v>
      </c>
      <c r="B158" s="29">
        <f>SUM(C158:N158)</f>
        <v>147</v>
      </c>
      <c r="C158" s="29"/>
      <c r="D158" s="29"/>
      <c r="E158" s="29"/>
      <c r="F158" s="41">
        <v>50</v>
      </c>
      <c r="G158" s="42">
        <v>25</v>
      </c>
      <c r="H158" s="42">
        <v>35</v>
      </c>
      <c r="I158" s="42"/>
      <c r="J158" s="42"/>
      <c r="K158" s="42"/>
      <c r="L158" s="42"/>
      <c r="M158" s="42">
        <v>37</v>
      </c>
      <c r="N158" s="43"/>
      <c r="O158" s="44">
        <v>0</v>
      </c>
    </row>
    <row r="159" spans="1:15" ht="15.75" customHeight="1" hidden="1">
      <c r="A159" s="40" t="s">
        <v>124</v>
      </c>
      <c r="B159" s="29">
        <v>0</v>
      </c>
      <c r="C159" s="29">
        <v>0</v>
      </c>
      <c r="D159" s="29">
        <v>0</v>
      </c>
      <c r="E159" s="29">
        <v>0</v>
      </c>
      <c r="F159" s="41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3">
        <v>0</v>
      </c>
      <c r="O159" s="44">
        <v>0</v>
      </c>
    </row>
    <row r="160" spans="1:15" ht="15.75" customHeight="1" hidden="1">
      <c r="A160" s="40" t="s">
        <v>125</v>
      </c>
      <c r="B160" s="29">
        <v>0</v>
      </c>
      <c r="C160" s="29">
        <v>0</v>
      </c>
      <c r="D160" s="29">
        <v>0</v>
      </c>
      <c r="E160" s="29">
        <v>0</v>
      </c>
      <c r="F160" s="41">
        <v>0</v>
      </c>
      <c r="G160" s="42">
        <v>0</v>
      </c>
      <c r="H160" s="42">
        <v>0</v>
      </c>
      <c r="I160" s="42">
        <v>0</v>
      </c>
      <c r="J160" s="42">
        <v>0</v>
      </c>
      <c r="K160" s="42">
        <v>0</v>
      </c>
      <c r="L160" s="42">
        <v>0</v>
      </c>
      <c r="M160" s="42">
        <v>0</v>
      </c>
      <c r="N160" s="43">
        <v>0</v>
      </c>
      <c r="O160" s="44">
        <v>0</v>
      </c>
    </row>
    <row r="161" spans="1:15" ht="15.75" customHeight="1" hidden="1">
      <c r="A161" s="40" t="s">
        <v>126</v>
      </c>
      <c r="B161" s="29">
        <v>0</v>
      </c>
      <c r="C161" s="29">
        <v>0</v>
      </c>
      <c r="D161" s="29">
        <v>0</v>
      </c>
      <c r="E161" s="29">
        <v>0</v>
      </c>
      <c r="F161" s="41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0</v>
      </c>
      <c r="M161" s="42">
        <v>0</v>
      </c>
      <c r="N161" s="43">
        <v>0</v>
      </c>
      <c r="O161" s="44">
        <v>0</v>
      </c>
    </row>
    <row r="162" spans="1:15" ht="15.75" customHeight="1" hidden="1">
      <c r="A162" s="38" t="s">
        <v>127</v>
      </c>
      <c r="B162" s="39">
        <f>SUM(C162:N162)</f>
        <v>0</v>
      </c>
      <c r="C162" s="39">
        <f aca="true" t="shared" si="31" ref="C162:N162">C163+C164+C165+C166+C167+C168</f>
        <v>0</v>
      </c>
      <c r="D162" s="39">
        <f t="shared" si="31"/>
        <v>0</v>
      </c>
      <c r="E162" s="39">
        <f t="shared" si="31"/>
        <v>0</v>
      </c>
      <c r="F162" s="34">
        <f t="shared" si="31"/>
        <v>0</v>
      </c>
      <c r="G162" s="35">
        <f t="shared" si="31"/>
        <v>0</v>
      </c>
      <c r="H162" s="35">
        <f t="shared" si="31"/>
        <v>0</v>
      </c>
      <c r="I162" s="35">
        <f t="shared" si="31"/>
        <v>0</v>
      </c>
      <c r="J162" s="35">
        <f t="shared" si="31"/>
        <v>0</v>
      </c>
      <c r="K162" s="35">
        <f t="shared" si="31"/>
        <v>0</v>
      </c>
      <c r="L162" s="35">
        <f t="shared" si="31"/>
        <v>0</v>
      </c>
      <c r="M162" s="35">
        <f t="shared" si="31"/>
        <v>0</v>
      </c>
      <c r="N162" s="46">
        <f t="shared" si="31"/>
        <v>0</v>
      </c>
      <c r="O162" s="44">
        <v>0</v>
      </c>
    </row>
    <row r="163" spans="1:15" ht="15.75" customHeight="1" hidden="1">
      <c r="A163" s="40" t="s">
        <v>29</v>
      </c>
      <c r="B163" s="29">
        <v>0</v>
      </c>
      <c r="C163" s="29">
        <v>0</v>
      </c>
      <c r="D163" s="29">
        <v>0</v>
      </c>
      <c r="E163" s="29">
        <v>0</v>
      </c>
      <c r="F163" s="41">
        <v>0</v>
      </c>
      <c r="G163" s="42">
        <v>0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3">
        <v>0</v>
      </c>
      <c r="O163" s="44">
        <v>0</v>
      </c>
    </row>
    <row r="164" spans="1:15" ht="15.75" customHeight="1" hidden="1">
      <c r="A164" s="40" t="s">
        <v>30</v>
      </c>
      <c r="B164" s="29">
        <v>0</v>
      </c>
      <c r="C164" s="29">
        <v>0</v>
      </c>
      <c r="D164" s="29">
        <v>0</v>
      </c>
      <c r="E164" s="29">
        <v>0</v>
      </c>
      <c r="F164" s="41">
        <v>0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3">
        <v>0</v>
      </c>
      <c r="O164" s="44">
        <v>0</v>
      </c>
    </row>
    <row r="165" spans="1:15" ht="15.75" customHeight="1" hidden="1">
      <c r="A165" s="40" t="s">
        <v>31</v>
      </c>
      <c r="B165" s="29">
        <v>0</v>
      </c>
      <c r="C165" s="29">
        <v>0</v>
      </c>
      <c r="D165" s="29">
        <v>0</v>
      </c>
      <c r="E165" s="29">
        <v>0</v>
      </c>
      <c r="F165" s="41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3">
        <v>0</v>
      </c>
      <c r="O165" s="44">
        <v>0</v>
      </c>
    </row>
    <row r="166" spans="1:15" ht="15.75" customHeight="1" hidden="1">
      <c r="A166" s="40" t="s">
        <v>32</v>
      </c>
      <c r="B166" s="29">
        <v>0</v>
      </c>
      <c r="C166" s="29">
        <v>0</v>
      </c>
      <c r="D166" s="29">
        <v>0</v>
      </c>
      <c r="E166" s="29">
        <v>0</v>
      </c>
      <c r="F166" s="41">
        <v>0</v>
      </c>
      <c r="G166" s="42">
        <v>0</v>
      </c>
      <c r="H166" s="42">
        <v>0</v>
      </c>
      <c r="I166" s="42">
        <v>0</v>
      </c>
      <c r="J166" s="42">
        <v>0</v>
      </c>
      <c r="K166" s="42">
        <v>0</v>
      </c>
      <c r="L166" s="42">
        <v>0</v>
      </c>
      <c r="M166" s="42">
        <v>0</v>
      </c>
      <c r="N166" s="43">
        <v>0</v>
      </c>
      <c r="O166" s="44">
        <v>0</v>
      </c>
    </row>
    <row r="167" spans="1:15" ht="15.75" customHeight="1" hidden="1">
      <c r="A167" s="40" t="s">
        <v>33</v>
      </c>
      <c r="B167" s="29">
        <v>0</v>
      </c>
      <c r="C167" s="29">
        <v>0</v>
      </c>
      <c r="D167" s="29">
        <v>0</v>
      </c>
      <c r="E167" s="29">
        <v>0</v>
      </c>
      <c r="F167" s="41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3">
        <v>0</v>
      </c>
      <c r="O167" s="44">
        <v>0</v>
      </c>
    </row>
    <row r="168" spans="1:15" ht="15.75" customHeight="1" hidden="1">
      <c r="A168" s="40" t="s">
        <v>34</v>
      </c>
      <c r="B168" s="29">
        <v>0</v>
      </c>
      <c r="C168" s="29">
        <v>0</v>
      </c>
      <c r="D168" s="29">
        <v>0</v>
      </c>
      <c r="E168" s="29">
        <v>0</v>
      </c>
      <c r="F168" s="41">
        <v>0</v>
      </c>
      <c r="G168" s="42">
        <v>0</v>
      </c>
      <c r="H168" s="42">
        <v>0</v>
      </c>
      <c r="I168" s="42">
        <v>0</v>
      </c>
      <c r="J168" s="42">
        <v>0</v>
      </c>
      <c r="K168" s="42">
        <v>0</v>
      </c>
      <c r="L168" s="42">
        <v>0</v>
      </c>
      <c r="M168" s="42">
        <v>0</v>
      </c>
      <c r="N168" s="43">
        <v>0</v>
      </c>
      <c r="O168" s="44">
        <v>0</v>
      </c>
    </row>
    <row r="169" spans="1:15" ht="15.75" customHeight="1" hidden="1">
      <c r="A169" s="47" t="s">
        <v>128</v>
      </c>
      <c r="B169" s="48">
        <v>0</v>
      </c>
      <c r="C169" s="48">
        <v>0</v>
      </c>
      <c r="D169" s="48">
        <v>0</v>
      </c>
      <c r="E169" s="48">
        <v>0</v>
      </c>
      <c r="F169" s="49">
        <v>0</v>
      </c>
      <c r="G169" s="50">
        <v>0</v>
      </c>
      <c r="H169" s="50">
        <v>0</v>
      </c>
      <c r="I169" s="50">
        <v>0</v>
      </c>
      <c r="J169" s="50">
        <v>0</v>
      </c>
      <c r="K169" s="50">
        <v>0</v>
      </c>
      <c r="L169" s="50">
        <v>0</v>
      </c>
      <c r="M169" s="50">
        <v>0</v>
      </c>
      <c r="N169" s="51">
        <v>0</v>
      </c>
      <c r="O169" s="44">
        <v>0</v>
      </c>
    </row>
    <row r="170" spans="1:15" ht="15.75" customHeight="1" hidden="1">
      <c r="A170" s="47" t="s">
        <v>129</v>
      </c>
      <c r="B170" s="48">
        <v>0</v>
      </c>
      <c r="C170" s="48">
        <v>0</v>
      </c>
      <c r="D170" s="48">
        <v>0</v>
      </c>
      <c r="E170" s="48">
        <v>0</v>
      </c>
      <c r="F170" s="49">
        <v>0</v>
      </c>
      <c r="G170" s="50">
        <v>0</v>
      </c>
      <c r="H170" s="50">
        <v>0</v>
      </c>
      <c r="I170" s="50">
        <v>0</v>
      </c>
      <c r="J170" s="50">
        <v>0</v>
      </c>
      <c r="K170" s="50">
        <v>0</v>
      </c>
      <c r="L170" s="50">
        <v>0</v>
      </c>
      <c r="M170" s="50">
        <v>0</v>
      </c>
      <c r="N170" s="51">
        <v>0</v>
      </c>
      <c r="O170" s="44">
        <v>0</v>
      </c>
    </row>
    <row r="171" spans="1:15" ht="15.75" customHeight="1" hidden="1">
      <c r="A171" s="47" t="s">
        <v>130</v>
      </c>
      <c r="B171" s="48">
        <v>0</v>
      </c>
      <c r="C171" s="48">
        <v>0</v>
      </c>
      <c r="D171" s="48">
        <v>0</v>
      </c>
      <c r="E171" s="48">
        <v>0</v>
      </c>
      <c r="F171" s="49">
        <v>0</v>
      </c>
      <c r="G171" s="50">
        <v>0</v>
      </c>
      <c r="H171" s="50">
        <v>0</v>
      </c>
      <c r="I171" s="50">
        <v>0</v>
      </c>
      <c r="J171" s="50">
        <v>0</v>
      </c>
      <c r="K171" s="50">
        <v>0</v>
      </c>
      <c r="L171" s="50">
        <v>0</v>
      </c>
      <c r="M171" s="50">
        <v>0</v>
      </c>
      <c r="N171" s="51">
        <v>0</v>
      </c>
      <c r="O171" s="44">
        <v>0</v>
      </c>
    </row>
    <row r="172" spans="1:15" ht="15.75" customHeight="1" hidden="1">
      <c r="A172" s="47" t="s">
        <v>131</v>
      </c>
      <c r="B172" s="48">
        <v>0</v>
      </c>
      <c r="C172" s="48">
        <v>0</v>
      </c>
      <c r="D172" s="48">
        <v>0</v>
      </c>
      <c r="E172" s="48">
        <v>0</v>
      </c>
      <c r="F172" s="49">
        <v>0</v>
      </c>
      <c r="G172" s="50">
        <v>0</v>
      </c>
      <c r="H172" s="50">
        <v>0</v>
      </c>
      <c r="I172" s="50">
        <v>0</v>
      </c>
      <c r="J172" s="50">
        <v>0</v>
      </c>
      <c r="K172" s="50">
        <v>0</v>
      </c>
      <c r="L172" s="50">
        <v>0</v>
      </c>
      <c r="M172" s="50">
        <v>0</v>
      </c>
      <c r="N172" s="51">
        <v>0</v>
      </c>
      <c r="O172" s="44">
        <v>0</v>
      </c>
    </row>
    <row r="173" spans="1:15" ht="15.75" customHeight="1" hidden="1">
      <c r="A173" s="47" t="s">
        <v>132</v>
      </c>
      <c r="B173" s="48">
        <v>0</v>
      </c>
      <c r="C173" s="48">
        <v>0</v>
      </c>
      <c r="D173" s="48">
        <v>0</v>
      </c>
      <c r="E173" s="48">
        <v>0</v>
      </c>
      <c r="F173" s="57">
        <v>0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58">
        <v>0</v>
      </c>
      <c r="M173" s="58">
        <v>0</v>
      </c>
      <c r="N173" s="59">
        <v>0</v>
      </c>
      <c r="O173" s="44">
        <v>0</v>
      </c>
    </row>
    <row r="174" ht="15.75" customHeight="1" hidden="1">
      <c r="O174" s="61"/>
    </row>
    <row r="175" ht="15.75" customHeight="1" hidden="1"/>
    <row r="176" ht="15.75" customHeight="1" hidden="1"/>
    <row r="177" ht="15.75" customHeight="1" hidden="1"/>
    <row r="178" ht="15.75" customHeight="1" hidden="1"/>
    <row r="179" ht="15.75" customHeight="1" hidden="1"/>
    <row r="180" ht="15.75" customHeight="1" hidden="1"/>
    <row r="181" ht="15.75" customHeight="1" hidden="1"/>
    <row r="182" ht="15.75" customHeight="1" hidden="1"/>
    <row r="183" ht="15.75" customHeight="1" hidden="1"/>
    <row r="184" ht="15.75" customHeight="1" hidden="1"/>
    <row r="185" ht="15.75" customHeight="1" hidden="1"/>
    <row r="186" ht="15.75" customHeight="1" hidden="1"/>
    <row r="187" ht="15.75" customHeight="1" hidden="1">
      <c r="O187" s="62"/>
    </row>
    <row r="188" ht="15.75" customHeight="1" hidden="1"/>
    <row r="189" ht="15.75" customHeight="1" hidden="1"/>
    <row r="190" ht="15.75" customHeight="1" hidden="1"/>
    <row r="191" ht="15.75" customHeight="1" hidden="1"/>
    <row r="192" ht="15.75" customHeight="1" hidden="1"/>
    <row r="193" ht="15.75" customHeight="1" hidden="1"/>
    <row r="194" ht="15.75" customHeight="1" hidden="1"/>
    <row r="195" ht="15.75" customHeight="1" hidden="1"/>
    <row r="196" ht="15.75" customHeight="1" hidden="1"/>
    <row r="197" ht="15.75" customHeight="1" hidden="1"/>
    <row r="198" ht="15.75" customHeight="1" hidden="1"/>
    <row r="199" ht="15.75" customHeight="1" hidden="1"/>
    <row r="200" ht="15.75" customHeight="1" hidden="1"/>
    <row r="201" ht="15.75" customHeight="1" hidden="1"/>
    <row r="202" ht="15.75" customHeight="1" hidden="1"/>
    <row r="203" ht="15.75" customHeight="1" hidden="1"/>
    <row r="204" ht="15.75" customHeight="1" hidden="1">
      <c r="O204" s="61"/>
    </row>
    <row r="205" ht="15.75" customHeight="1" hidden="1"/>
    <row r="206" ht="15.75" customHeight="1" hidden="1"/>
    <row r="207" ht="15.75" customHeight="1" hidden="1"/>
    <row r="208" ht="15.75" customHeight="1" hidden="1"/>
    <row r="209" ht="15.75" customHeight="1" hidden="1">
      <c r="O209" s="61"/>
    </row>
    <row r="210" ht="15.75" customHeight="1" hidden="1"/>
    <row r="211" ht="15.75" customHeight="1" hidden="1"/>
    <row r="212" ht="15.75" customHeight="1" hidden="1"/>
    <row r="213" ht="15.75" customHeight="1" hidden="1"/>
    <row r="214" ht="15.75" customHeight="1" hidden="1"/>
    <row r="215" ht="15.75" customHeight="1" hidden="1">
      <c r="O215" s="61"/>
    </row>
    <row r="216" ht="15.75" customHeight="1" hidden="1"/>
    <row r="217" ht="15.75" customHeight="1" hidden="1"/>
    <row r="218" ht="15.75" customHeight="1" hidden="1"/>
    <row r="219" ht="15.75" customHeight="1" hidden="1"/>
    <row r="220" ht="15.75" customHeight="1" hidden="1">
      <c r="O220" s="63"/>
    </row>
    <row r="221" ht="15.75" customHeight="1" hidden="1"/>
    <row r="222" ht="15.75" customHeight="1" hidden="1"/>
    <row r="223" ht="15.75" customHeight="1" hidden="1"/>
    <row r="224" ht="15.75" customHeight="1" hidden="1">
      <c r="O224" s="63"/>
    </row>
    <row r="225" ht="15.75" customHeight="1" hidden="1"/>
    <row r="226" ht="15.75" customHeight="1" hidden="1"/>
    <row r="227" ht="15.75" customHeight="1" hidden="1"/>
    <row r="228" ht="15.75" customHeight="1" hidden="1"/>
    <row r="229" ht="15.75" customHeight="1" hidden="1"/>
    <row r="230" ht="15.75" customHeight="1" hidden="1">
      <c r="O230" s="64"/>
    </row>
    <row r="231" ht="15.75" customHeight="1" hidden="1"/>
    <row r="232" ht="15.75" customHeight="1" hidden="1"/>
    <row r="233" ht="15.75" customHeight="1" hidden="1">
      <c r="O233" s="65"/>
    </row>
    <row r="234" ht="15.75" customHeight="1" hidden="1">
      <c r="O234" s="66"/>
    </row>
    <row r="235" ht="15.75" customHeight="1" hidden="1">
      <c r="O235" s="65"/>
    </row>
    <row r="236" ht="15.75" customHeight="1" hidden="1"/>
    <row r="237" spans="15:22" ht="15.75" customHeight="1" hidden="1">
      <c r="O237" s="63"/>
      <c r="P237" s="18">
        <f aca="true" t="shared" si="32" ref="P237:V237">P15-P64</f>
        <v>-3.825</v>
      </c>
      <c r="Q237" s="18">
        <f t="shared" si="32"/>
        <v>-8361.077</v>
      </c>
      <c r="R237" s="18">
        <f t="shared" si="32"/>
        <v>0</v>
      </c>
      <c r="S237" s="18">
        <f t="shared" si="32"/>
        <v>0</v>
      </c>
      <c r="T237" s="18">
        <f t="shared" si="32"/>
        <v>0</v>
      </c>
      <c r="U237" s="18">
        <f t="shared" si="32"/>
        <v>0</v>
      </c>
      <c r="V237" s="18">
        <f t="shared" si="32"/>
        <v>0</v>
      </c>
    </row>
    <row r="238" ht="15.75" customHeight="1" hidden="1">
      <c r="O238" s="63"/>
    </row>
    <row r="239" ht="15.75" customHeight="1" hidden="1"/>
    <row r="240" ht="15.75" customHeight="1" hidden="1"/>
    <row r="241" ht="15.75" customHeight="1" hidden="1"/>
    <row r="242" ht="15.75" customHeight="1" hidden="1">
      <c r="O242" s="63"/>
    </row>
    <row r="243" ht="15.75" customHeight="1" hidden="1">
      <c r="O243" s="63"/>
    </row>
    <row r="244" ht="15.75" customHeight="1" hidden="1"/>
    <row r="245" ht="15.75" customHeight="1" hidden="1"/>
    <row r="246" ht="15.75" customHeight="1" hidden="1"/>
    <row r="247" ht="15.75" customHeight="1" hidden="1"/>
    <row r="248" ht="15.75" customHeight="1" hidden="1"/>
    <row r="249" ht="15.75" customHeight="1" hidden="1"/>
    <row r="250" ht="15.75" customHeight="1" hidden="1"/>
    <row r="251" ht="15.75" customHeight="1" hidden="1">
      <c r="O251" s="63"/>
    </row>
    <row r="252" ht="15.75" customHeight="1" hidden="1">
      <c r="O252" s="63"/>
    </row>
    <row r="253" ht="15.75" customHeight="1" hidden="1"/>
    <row r="254" ht="15.75" customHeight="1" hidden="1"/>
    <row r="255" ht="15.75" customHeight="1" hidden="1"/>
    <row r="256" ht="15.75" customHeight="1" hidden="1"/>
    <row r="257" ht="15.75" customHeight="1" hidden="1"/>
    <row r="258" ht="15.75" customHeight="1" hidden="1">
      <c r="A258" s="60">
        <v>781281</v>
      </c>
    </row>
    <row r="259" ht="15.75" customHeight="1" hidden="1"/>
    <row r="260" ht="15.75" customHeight="1" hidden="1">
      <c r="O260" s="63"/>
    </row>
    <row r="261" ht="15.75" customHeight="1" hidden="1">
      <c r="O261" s="63"/>
    </row>
    <row r="262" ht="15.75" customHeight="1" hidden="1"/>
    <row r="263" ht="15.75" customHeight="1" hidden="1">
      <c r="O263" s="64"/>
    </row>
    <row r="264" ht="15.75" customHeight="1" hidden="1"/>
    <row r="265" ht="15.75" customHeight="1" hidden="1"/>
    <row r="266" ht="15.75" customHeight="1" hidden="1"/>
    <row r="267" ht="15.75" customHeight="1" hidden="1">
      <c r="O267" s="64"/>
    </row>
    <row r="268" ht="15.75" customHeight="1" hidden="1"/>
    <row r="269" ht="15.75" customHeight="1" hidden="1"/>
    <row r="270" ht="15.75" customHeight="1" hidden="1"/>
    <row r="271" ht="15.75" customHeight="1" hidden="1"/>
    <row r="272" ht="15.75" customHeight="1" hidden="1"/>
    <row r="273" ht="15.75" customHeight="1" hidden="1"/>
    <row r="274" ht="15.75" customHeight="1" hidden="1"/>
    <row r="275" ht="15.75" customHeight="1" hidden="1">
      <c r="O275" s="64"/>
    </row>
    <row r="276" ht="15.75" customHeight="1" hidden="1">
      <c r="O276" s="63"/>
    </row>
    <row r="277" ht="15.75" customHeight="1">
      <c r="O277" s="63"/>
    </row>
    <row r="279" ht="15.75" customHeight="1" hidden="1"/>
    <row r="280" ht="15.75" customHeight="1" hidden="1"/>
    <row r="281" ht="15.75" customHeight="1" hidden="1"/>
    <row r="282" ht="15.75" customHeight="1" hidden="1"/>
    <row r="283" ht="15.75" customHeight="1" hidden="1"/>
    <row r="284" ht="15.75" customHeight="1" hidden="1"/>
    <row r="285" ht="15.75" customHeight="1" hidden="1"/>
    <row r="286" ht="15.75" customHeight="1" hidden="1"/>
    <row r="287" ht="15.75" customHeight="1" hidden="1"/>
    <row r="288" ht="15.75" customHeight="1" hidden="1"/>
    <row r="289" ht="15.75" customHeight="1" hidden="1"/>
    <row r="290" ht="15.75" customHeight="1" hidden="1"/>
    <row r="291" ht="15.75" customHeight="1" hidden="1"/>
    <row r="292" ht="15.75" customHeight="1" hidden="1"/>
    <row r="293" ht="15.75" customHeight="1" hidden="1"/>
    <row r="294" ht="15.75" customHeight="1" hidden="1"/>
    <row r="295" ht="15.75" customHeight="1" hidden="1"/>
    <row r="296" ht="15.75" customHeight="1" hidden="1"/>
    <row r="297" ht="15.75" customHeight="1" hidden="1"/>
    <row r="298" ht="15.75" customHeight="1" hidden="1"/>
    <row r="299" ht="15.75" customHeight="1" hidden="1"/>
    <row r="300" ht="15.75" customHeight="1" hidden="1"/>
    <row r="301" ht="15.75" customHeight="1" hidden="1">
      <c r="O301" s="64"/>
    </row>
    <row r="302" ht="15.75" customHeight="1" hidden="1"/>
    <row r="303" ht="15.75" customHeight="1" hidden="1"/>
    <row r="304" ht="15.75" customHeight="1" hidden="1"/>
  </sheetData>
  <sheetProtection formatCells="0" formatColumns="0" formatRows="0" insertColumns="0" insertRows="0" insertHyperlinks="0" deleteColumns="0" deleteRows="0" sort="0" autoFilter="0" pivotTables="0"/>
  <mergeCells count="1">
    <mergeCell ref="A1:O1"/>
  </mergeCells>
  <printOptions/>
  <pageMargins left="0.11811023622047245" right="0.11811023622047245" top="0.15748031496062992" bottom="0.15748031496062992" header="0.31496062992125984" footer="0.31496062992125984"/>
  <pageSetup fitToHeight="2" fitToWidth="1"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Irina</cp:lastModifiedBy>
  <cp:lastPrinted>2018-05-15T11:09:38Z</cp:lastPrinted>
  <dcterms:created xsi:type="dcterms:W3CDTF">2017-05-02T12:41:48Z</dcterms:created>
  <dcterms:modified xsi:type="dcterms:W3CDTF">2019-05-31T09:45:19Z</dcterms:modified>
  <cp:category/>
  <cp:version/>
  <cp:contentType/>
  <cp:contentStatus/>
</cp:coreProperties>
</file>