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7800" activeTab="0"/>
  </bookViews>
  <sheets>
    <sheet name="1 g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 g'!$A$1:$Q$329</definedName>
  </definedNames>
  <calcPr fullCalcOnLoad="1"/>
</workbook>
</file>

<file path=xl/sharedStrings.xml><?xml version="1.0" encoding="utf-8"?>
<sst xmlns="http://schemas.openxmlformats.org/spreadsheetml/2006/main" count="253" uniqueCount="181">
  <si>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</si>
  <si>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</si>
  <si>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</si>
  <si>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</si>
  <si>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</si>
  <si>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</si>
  <si>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</si>
  <si>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</si>
  <si>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</si>
  <si>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</si>
  <si>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</si>
  <si>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</si>
  <si>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Гостенская 10</t>
  </si>
  <si>
    <t>опл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</si>
  <si>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</si>
  <si>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</si>
  <si>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</si>
  <si>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</si>
  <si>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</si>
  <si>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</si>
  <si>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</si>
  <si>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</si>
  <si>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</si>
  <si>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</si>
  <si>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</si>
  <si>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</si>
  <si>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</si>
  <si>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</si>
  <si>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</si>
  <si>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</si>
  <si>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</si>
  <si>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</si>
  <si>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</si>
  <si>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</si>
  <si>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</si>
  <si>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</si>
  <si>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</si>
  <si>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</si>
  <si>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</si>
  <si>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</si>
  <si>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</si>
  <si>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</si>
  <si>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</si>
  <si>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</si>
  <si>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</si>
  <si>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</si>
  <si>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</si>
  <si>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</si>
  <si>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</si>
  <si>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</si>
  <si>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</si>
  <si>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</si>
  <si>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</si>
  <si>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</si>
  <si>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</si>
  <si>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</si>
  <si>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</si>
  <si>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</si>
  <si>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</si>
  <si>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</si>
  <si>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</si>
  <si>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</si>
  <si>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</si>
  <si>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</si>
  <si>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</si>
  <si>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</si>
  <si>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</si>
  <si>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</si>
  <si>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</si>
  <si>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</si>
  <si>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</si>
  <si>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</si>
  <si>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</si>
  <si>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</si>
  <si>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</si>
  <si>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</si>
  <si>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</si>
  <si>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</si>
  <si>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</si>
  <si>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</si>
  <si>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</si>
  <si>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</si>
  <si>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</si>
  <si>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</si>
  <si>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</si>
  <si>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</si>
  <si>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</si>
  <si>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</si>
  <si>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</si>
  <si>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>обуч, канц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</si>
  <si>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</si>
  <si>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</si>
  <si>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</si>
  <si>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</si>
  <si>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</si>
  <si>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</si>
  <si>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</si>
  <si>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</si>
  <si>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</si>
  <si>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</si>
  <si>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</si>
  <si>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</si>
  <si>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</si>
  <si>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</si>
  <si>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</si>
  <si>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</si>
  <si>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</si>
  <si>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</si>
  <si>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</si>
  <si>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</si>
  <si>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</si>
  <si>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</si>
  <si>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</si>
  <si>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</si>
  <si>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</si>
  <si>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</si>
  <si>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</si>
  <si>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</si>
  <si>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</si>
  <si>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</si>
  <si>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</si>
  <si>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</si>
  <si>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</si>
  <si>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</si>
  <si>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</si>
  <si>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</si>
  <si>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</si>
  <si>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</si>
  <si>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</si>
  <si>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</si>
  <si>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</si>
  <si>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</si>
  <si>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</si>
  <si>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</si>
  <si>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</si>
  <si>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</si>
  <si>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</si>
  <si>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</si>
  <si>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</si>
  <si>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</si>
  <si>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</si>
  <si>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</si>
  <si>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</si>
  <si>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</si>
  <si>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</si>
  <si>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</si>
  <si>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</si>
  <si>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</si>
  <si>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</si>
  <si>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</si>
  <si>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</si>
  <si>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</si>
  <si>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</si>
  <si>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</si>
  <si>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</si>
  <si>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</si>
  <si>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</si>
  <si>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</si>
  <si>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</si>
  <si>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</si>
  <si>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</si>
  <si>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</si>
  <si>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</si>
  <si>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</si>
  <si>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</si>
  <si>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</si>
  <si>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</si>
  <si>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зпл</t>
  </si>
  <si>
    <t>отчисл</t>
  </si>
  <si>
    <t>материал</t>
  </si>
  <si>
    <t>з/пл</t>
  </si>
  <si>
    <t>мат</t>
  </si>
  <si>
    <t>юля</t>
  </si>
  <si>
    <t>вася</t>
  </si>
  <si>
    <t xml:space="preserve"> связь, програм, картридж страх авто, страз лифт, платон</t>
  </si>
  <si>
    <t>платон</t>
  </si>
  <si>
    <t>охран под</t>
  </si>
  <si>
    <t>освидетельствование лифтов</t>
  </si>
  <si>
    <t>другие</t>
  </si>
  <si>
    <t>Отчет о финансово-хозяйственной деятельности ООО "СП ДСК "Центр" за 2018г.</t>
  </si>
  <si>
    <t xml:space="preserve">        4.3. расходы по обслуживанию работников (канц. товары, повыш. квалификации, связь охрана труда и т.д.)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</si>
</sst>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2"/>
    </font>
    <font>
      <sz val="11"/>
      <color indexed="10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8" fontId="7" fillId="33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168" fontId="9" fillId="33" borderId="10" xfId="0" applyNumberFormat="1" applyFont="1" applyFill="1" applyBorder="1" applyAlignment="1" applyProtection="1">
      <alignment/>
      <protection/>
    </xf>
    <xf numFmtId="165" fontId="10" fillId="33" borderId="12" xfId="0" applyNumberFormat="1" applyFont="1" applyFill="1" applyBorder="1" applyAlignment="1" applyProtection="1">
      <alignment/>
      <protection/>
    </xf>
    <xf numFmtId="173" fontId="11" fillId="33" borderId="0" xfId="0" applyNumberFormat="1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165" fontId="10" fillId="33" borderId="13" xfId="0" applyNumberFormat="1" applyFont="1" applyFill="1" applyBorder="1" applyAlignment="1" applyProtection="1">
      <alignment/>
      <protection/>
    </xf>
    <xf numFmtId="168" fontId="6" fillId="33" borderId="10" xfId="0" applyNumberFormat="1" applyFont="1" applyFill="1" applyBorder="1" applyAlignment="1" applyProtection="1">
      <alignment/>
      <protection/>
    </xf>
    <xf numFmtId="165" fontId="0" fillId="33" borderId="10" xfId="0" applyNumberFormat="1" applyFont="1" applyFill="1" applyBorder="1" applyAlignment="1" applyProtection="1">
      <alignment/>
      <protection/>
    </xf>
    <xf numFmtId="165" fontId="7" fillId="33" borderId="10" xfId="0" applyNumberFormat="1" applyFont="1" applyFill="1" applyBorder="1" applyAlignment="1" applyProtection="1">
      <alignment/>
      <protection/>
    </xf>
    <xf numFmtId="165" fontId="12" fillId="34" borderId="12" xfId="0" applyNumberFormat="1" applyFont="1" applyFill="1" applyBorder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165" fontId="13" fillId="34" borderId="12" xfId="0" applyNumberFormat="1" applyFont="1" applyFill="1" applyBorder="1" applyAlignment="1" applyProtection="1">
      <alignment/>
      <protection/>
    </xf>
    <xf numFmtId="165" fontId="11" fillId="35" borderId="12" xfId="0" applyNumberFormat="1" applyFont="1" applyFill="1" applyBorder="1" applyAlignment="1" applyProtection="1">
      <alignment/>
      <protection/>
    </xf>
    <xf numFmtId="0" fontId="17" fillId="35" borderId="12" xfId="0" applyFont="1" applyFill="1" applyBorder="1" applyAlignment="1" applyProtection="1">
      <alignment horizontal="center"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14" xfId="0" applyFont="1" applyFill="1" applyBorder="1" applyAlignment="1" applyProtection="1">
      <alignment horizontal="center"/>
      <protection/>
    </xf>
    <xf numFmtId="0" fontId="11" fillId="35" borderId="15" xfId="0" applyFont="1" applyFill="1" applyBorder="1" applyAlignment="1" applyProtection="1">
      <alignment horizontal="center"/>
      <protection/>
    </xf>
    <xf numFmtId="0" fontId="18" fillId="35" borderId="13" xfId="0" applyFont="1" applyFill="1" applyBorder="1" applyAlignment="1" applyProtection="1">
      <alignment horizontal="center"/>
      <protection/>
    </xf>
    <xf numFmtId="165" fontId="17" fillId="36" borderId="12" xfId="0" applyNumberFormat="1" applyFont="1" applyFill="1" applyBorder="1" applyAlignment="1" applyProtection="1">
      <alignment/>
      <protection/>
    </xf>
    <xf numFmtId="165" fontId="11" fillId="35" borderId="14" xfId="0" applyNumberFormat="1" applyFont="1" applyFill="1" applyBorder="1" applyAlignment="1" applyProtection="1">
      <alignment/>
      <protection/>
    </xf>
    <xf numFmtId="165" fontId="11" fillId="35" borderId="15" xfId="0" applyNumberFormat="1" applyFont="1" applyFill="1" applyBorder="1" applyAlignment="1" applyProtection="1">
      <alignment/>
      <protection/>
    </xf>
    <xf numFmtId="165" fontId="11" fillId="35" borderId="16" xfId="0" applyNumberFormat="1" applyFont="1" applyFill="1" applyBorder="1" applyAlignment="1" applyProtection="1">
      <alignment/>
      <protection/>
    </xf>
    <xf numFmtId="165" fontId="17" fillId="36" borderId="14" xfId="0" applyNumberFormat="1" applyFont="1" applyFill="1" applyBorder="1" applyAlignment="1" applyProtection="1">
      <alignment/>
      <protection/>
    </xf>
    <xf numFmtId="165" fontId="17" fillId="36" borderId="15" xfId="0" applyNumberFormat="1" applyFont="1" applyFill="1" applyBorder="1" applyAlignment="1" applyProtection="1">
      <alignment/>
      <protection/>
    </xf>
    <xf numFmtId="165" fontId="17" fillId="36" borderId="16" xfId="0" applyNumberFormat="1" applyFont="1" applyFill="1" applyBorder="1" applyAlignment="1" applyProtection="1">
      <alignment/>
      <protection/>
    </xf>
    <xf numFmtId="165" fontId="20" fillId="37" borderId="12" xfId="0" applyNumberFormat="1" applyFont="1" applyFill="1" applyBorder="1" applyAlignment="1" applyProtection="1">
      <alignment/>
      <protection/>
    </xf>
    <xf numFmtId="165" fontId="20" fillId="37" borderId="14" xfId="0" applyNumberFormat="1" applyFont="1" applyFill="1" applyBorder="1" applyAlignment="1" applyProtection="1">
      <alignment/>
      <protection/>
    </xf>
    <xf numFmtId="165" fontId="20" fillId="37" borderId="15" xfId="0" applyNumberFormat="1" applyFont="1" applyFill="1" applyBorder="1" applyAlignment="1" applyProtection="1">
      <alignment/>
      <protection/>
    </xf>
    <xf numFmtId="165" fontId="20" fillId="37" borderId="16" xfId="0" applyNumberFormat="1" applyFont="1" applyFill="1" applyBorder="1" applyAlignment="1" applyProtection="1">
      <alignment/>
      <protection/>
    </xf>
    <xf numFmtId="165" fontId="12" fillId="34" borderId="14" xfId="0" applyNumberFormat="1" applyFont="1" applyFill="1" applyBorder="1" applyAlignment="1" applyProtection="1">
      <alignment/>
      <protection/>
    </xf>
    <xf numFmtId="165" fontId="12" fillId="34" borderId="15" xfId="0" applyNumberFormat="1" applyFont="1" applyFill="1" applyBorder="1" applyAlignment="1" applyProtection="1">
      <alignment/>
      <protection/>
    </xf>
    <xf numFmtId="165" fontId="12" fillId="34" borderId="16" xfId="0" applyNumberFormat="1" applyFont="1" applyFill="1" applyBorder="1" applyAlignment="1" applyProtection="1">
      <alignment/>
      <protection/>
    </xf>
    <xf numFmtId="165" fontId="17" fillId="35" borderId="12" xfId="0" applyNumberFormat="1" applyFont="1" applyFill="1" applyBorder="1" applyAlignment="1" applyProtection="1">
      <alignment/>
      <protection/>
    </xf>
    <xf numFmtId="165" fontId="17" fillId="35" borderId="14" xfId="0" applyNumberFormat="1" applyFont="1" applyFill="1" applyBorder="1" applyAlignment="1" applyProtection="1">
      <alignment/>
      <protection/>
    </xf>
    <xf numFmtId="165" fontId="17" fillId="35" borderId="15" xfId="0" applyNumberFormat="1" applyFont="1" applyFill="1" applyBorder="1" applyAlignment="1" applyProtection="1">
      <alignment/>
      <protection/>
    </xf>
    <xf numFmtId="165" fontId="17" fillId="35" borderId="16" xfId="0" applyNumberFormat="1" applyFont="1" applyFill="1" applyBorder="1" applyAlignment="1" applyProtection="1">
      <alignment/>
      <protection/>
    </xf>
    <xf numFmtId="165" fontId="20" fillId="37" borderId="17" xfId="0" applyNumberFormat="1" applyFont="1" applyFill="1" applyBorder="1" applyAlignment="1" applyProtection="1">
      <alignment/>
      <protection/>
    </xf>
    <xf numFmtId="165" fontId="20" fillId="37" borderId="18" xfId="0" applyNumberFormat="1" applyFont="1" applyFill="1" applyBorder="1" applyAlignment="1" applyProtection="1">
      <alignment/>
      <protection/>
    </xf>
    <xf numFmtId="165" fontId="20" fillId="37" borderId="19" xfId="0" applyNumberFormat="1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" fontId="11" fillId="33" borderId="0" xfId="0" applyNumberFormat="1" applyFont="1" applyFill="1" applyAlignment="1" applyProtection="1">
      <alignment/>
      <protection/>
    </xf>
    <xf numFmtId="173" fontId="11" fillId="33" borderId="0" xfId="0" applyNumberFormat="1" applyFont="1" applyFill="1" applyAlignment="1" applyProtection="1">
      <alignment/>
      <protection/>
    </xf>
    <xf numFmtId="165" fontId="11" fillId="33" borderId="0" xfId="0" applyNumberFormat="1" applyFont="1" applyFill="1" applyAlignment="1" applyProtection="1">
      <alignment/>
      <protection/>
    </xf>
    <xf numFmtId="173" fontId="11" fillId="33" borderId="12" xfId="0" applyNumberFormat="1" applyFont="1" applyFill="1" applyBorder="1" applyAlignment="1" applyProtection="1">
      <alignment/>
      <protection/>
    </xf>
    <xf numFmtId="165" fontId="11" fillId="33" borderId="12" xfId="0" applyNumberFormat="1" applyFont="1" applyFill="1" applyBorder="1" applyAlignment="1" applyProtection="1">
      <alignment/>
      <protection/>
    </xf>
    <xf numFmtId="165" fontId="11" fillId="0" borderId="12" xfId="0" applyNumberFormat="1" applyFont="1" applyFill="1" applyBorder="1" applyAlignment="1" applyProtection="1">
      <alignment/>
      <protection/>
    </xf>
    <xf numFmtId="164" fontId="12" fillId="0" borderId="12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wrapText="1"/>
      <protection/>
    </xf>
    <xf numFmtId="0" fontId="20" fillId="0" borderId="12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 wrapText="1"/>
      <protection/>
    </xf>
    <xf numFmtId="0" fontId="20" fillId="0" borderId="12" xfId="0" applyFont="1" applyFill="1" applyBorder="1" applyAlignment="1" applyProtection="1">
      <alignment wrapText="1"/>
      <protection/>
    </xf>
    <xf numFmtId="0" fontId="19" fillId="0" borderId="0" xfId="0" applyFont="1" applyFill="1" applyAlignment="1" applyProtection="1">
      <alignment/>
      <protection/>
    </xf>
    <xf numFmtId="164" fontId="16" fillId="35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&#1047;&#1072;&#1088;&#1087;&#1083;%20&#1072;&#1087;&#1088;&#1077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1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2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3%20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май"/>
      <sheetName val="июнь"/>
      <sheetName val="июль"/>
      <sheetName val="сентябрь"/>
      <sheetName val="окт"/>
      <sheetName val="ноябрь16"/>
      <sheetName val="декабрь 16"/>
      <sheetName val="янв17"/>
      <sheetName val="февр17"/>
      <sheetName val="март17"/>
      <sheetName val="апрель17"/>
      <sheetName val="май 17"/>
      <sheetName val="июнь 17 "/>
      <sheetName val="июль 17"/>
      <sheetName val="авг 17"/>
      <sheetName val="сент17"/>
      <sheetName val="окт17"/>
      <sheetName val="ноябрь17 "/>
      <sheetName val="декабрь17"/>
      <sheetName val="янв18"/>
      <sheetName val="февр18"/>
      <sheetName val="март18"/>
      <sheetName val="апрель18"/>
      <sheetName val="май18"/>
    </sheetNames>
    <sheetDataSet>
      <sheetData sheetId="12">
        <row r="44">
          <cell r="N44">
            <v>759.2370000000001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105748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317244</v>
          </cell>
          <cell r="AH4">
            <v>4050.06</v>
          </cell>
          <cell r="AI4">
            <v>0</v>
          </cell>
          <cell r="AJ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105748</v>
          </cell>
          <cell r="AH4">
            <v>2364.661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317244</v>
          </cell>
          <cell r="AH4">
            <v>6715.922</v>
          </cell>
          <cell r="AI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2"/>
  <sheetViews>
    <sheetView tabSelected="1" zoomScalePageLayoutView="0" workbookViewId="0" topLeftCell="A1">
      <pane ySplit="936" topLeftCell="A125" activePane="bottomLeft" state="split"/>
      <selection pane="topLeft" activeCell="A2" sqref="A1:A16384"/>
      <selection pane="bottomLeft" activeCell="O70" sqref="O70"/>
    </sheetView>
  </sheetViews>
  <sheetFormatPr defaultColWidth="9.140625" defaultRowHeight="15.75" customHeight="1"/>
  <cols>
    <col min="1" max="1" width="42.7109375" style="71" customWidth="1"/>
    <col min="2" max="14" width="11.57421875" style="55" hidden="1" customWidth="1"/>
    <col min="15" max="15" width="11.28125" style="57" customWidth="1"/>
    <col min="16" max="16" width="10.57421875" style="1" hidden="1" customWidth="1"/>
    <col min="17" max="17" width="10.421875" style="1" hidden="1" customWidth="1"/>
    <col min="18" max="18" width="11.421875" style="1" hidden="1" customWidth="1"/>
    <col min="19" max="23" width="0" style="0" hidden="1" customWidth="1"/>
  </cols>
  <sheetData>
    <row r="1" spans="1:16" ht="50.25" customHeight="1">
      <c r="A1" s="72" t="s">
        <v>179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">
        <v>7902.4</v>
      </c>
    </row>
    <row r="2" spans="1:18" ht="17.25" customHeight="1">
      <c r="A2" s="63"/>
      <c r="B2" s="29" t="s">
        <v>0</v>
      </c>
      <c r="C2" s="30" t="s">
        <v>1</v>
      </c>
      <c r="D2" s="30" t="s">
        <v>2</v>
      </c>
      <c r="E2" s="30" t="s">
        <v>3</v>
      </c>
      <c r="F2" s="31" t="s">
        <v>3</v>
      </c>
      <c r="G2" s="32" t="s">
        <v>4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  <c r="M2" s="32" t="s">
        <v>10</v>
      </c>
      <c r="N2" s="32" t="s">
        <v>11</v>
      </c>
      <c r="O2" s="33" t="s">
        <v>12</v>
      </c>
      <c r="R2" s="1" t="s">
        <v>13</v>
      </c>
    </row>
    <row r="3" spans="1:23" s="3" customFormat="1" ht="15.75" customHeight="1">
      <c r="A3" s="64" t="s">
        <v>14</v>
      </c>
      <c r="B3" s="25" t="e">
        <f>SUM(#REF!)</f>
        <v>#REF!</v>
      </c>
      <c r="C3" s="25">
        <f>C4+C17+C42+C51+C70</f>
        <v>1186.3819999999998</v>
      </c>
      <c r="D3" s="25">
        <f>D4+D17+D42+D51+D70</f>
        <v>1186.3819999999998</v>
      </c>
      <c r="E3" s="25">
        <f aca="true" t="shared" si="0" ref="E3:N3">E4+E42+E70</f>
        <v>1221.57</v>
      </c>
      <c r="F3" s="25">
        <f t="shared" si="0"/>
        <v>1186.3819999999998</v>
      </c>
      <c r="G3" s="25">
        <f t="shared" si="0"/>
        <v>1186.3819999999998</v>
      </c>
      <c r="H3" s="25">
        <f t="shared" si="0"/>
        <v>1186.3819999999998</v>
      </c>
      <c r="I3" s="25">
        <f t="shared" si="0"/>
        <v>1326.18</v>
      </c>
      <c r="J3" s="25">
        <f t="shared" si="0"/>
        <v>1326.18</v>
      </c>
      <c r="K3" s="25">
        <f t="shared" si="0"/>
        <v>1327.08</v>
      </c>
      <c r="L3" s="25">
        <f t="shared" si="0"/>
        <v>1326.18</v>
      </c>
      <c r="M3" s="25">
        <f t="shared" si="0"/>
        <v>1326.18</v>
      </c>
      <c r="N3" s="25">
        <f t="shared" si="0"/>
        <v>1326.18</v>
      </c>
      <c r="O3" s="25">
        <v>1689.1360190090934</v>
      </c>
      <c r="P3" s="27">
        <f>'[2]1 g'!AG$4+'[3]1 g'!AG$4+'[4]август'!AG$4+'[5]август'!AG$4</f>
        <v>845984</v>
      </c>
      <c r="Q3" s="27">
        <f>'[2]1 g'!AH$4+'[3]1 g'!AH$4+'[4]август'!AH$4+'[5]август'!AH$4</f>
        <v>13130.643</v>
      </c>
      <c r="R3" s="27">
        <f>'[2]1 g'!AI$4+'[3]1 g'!AI$4+'[4]август'!AI$4+'[5]август'!AI$4</f>
        <v>0</v>
      </c>
      <c r="S3" s="27">
        <f>'[2]1 g'!AJ$4+'[3]1 g'!AJ$4+'[4]август'!AJ$4+'[5]август'!AJ$4</f>
        <v>0</v>
      </c>
      <c r="T3" s="27">
        <f>'[2]1 g'!AK$4+'[3]1 g'!AK$4+'[4]август'!AK$4+'[5]август'!AK$4</f>
        <v>0</v>
      </c>
      <c r="U3" s="27">
        <f>'[2]1 g'!AL$4+'[3]1 g'!AL$4+'[4]август'!AL$4+'[5]август'!AL$4</f>
        <v>0</v>
      </c>
      <c r="V3" s="27">
        <f>'[2]1 g'!AM$4+'[3]1 g'!AM$4+'[4]август'!AM$4+'[5]август'!AM$4</f>
        <v>0</v>
      </c>
      <c r="W3" s="27">
        <f>'[2]1 g'!AN$4+'[3]1 g'!AN$4+'[4]август'!AN$4+'[5]август'!AN$4</f>
        <v>0</v>
      </c>
    </row>
    <row r="4" spans="1:23" ht="15.75" customHeight="1">
      <c r="A4" s="65" t="s">
        <v>15</v>
      </c>
      <c r="B4" s="34">
        <f>SUM(C4:N4)</f>
        <v>13614.641</v>
      </c>
      <c r="C4" s="34">
        <f>C5+C6+C7+C8+C9+C10+C11+C12+C13+C14+C15+C16</f>
        <v>1060.375</v>
      </c>
      <c r="D4" s="34">
        <f>D5+D6+D7+D8+D9+D10+D11+D12+D13+D14+D15+D16</f>
        <v>1060.375</v>
      </c>
      <c r="E4" s="34">
        <f aca="true" t="shared" si="1" ref="E4:N4">E5+E6+E7+E8+E9+E16</f>
        <v>1173.888</v>
      </c>
      <c r="F4" s="34">
        <f t="shared" si="1"/>
        <v>1060.375</v>
      </c>
      <c r="G4" s="34">
        <f t="shared" si="1"/>
        <v>1060.375</v>
      </c>
      <c r="H4" s="34">
        <f t="shared" si="1"/>
        <v>1060.375</v>
      </c>
      <c r="I4" s="34">
        <f t="shared" si="1"/>
        <v>1189.813</v>
      </c>
      <c r="J4" s="34">
        <f t="shared" si="1"/>
        <v>1189.813</v>
      </c>
      <c r="K4" s="34">
        <f t="shared" si="1"/>
        <v>1189.813</v>
      </c>
      <c r="L4" s="34">
        <f t="shared" si="1"/>
        <v>1189.813</v>
      </c>
      <c r="M4" s="34">
        <f t="shared" si="1"/>
        <v>1189.813</v>
      </c>
      <c r="N4" s="34">
        <f t="shared" si="1"/>
        <v>1189.813</v>
      </c>
      <c r="O4" s="25">
        <v>1636.500097268</v>
      </c>
      <c r="P4" s="27">
        <f aca="true" t="shared" si="2" ref="P4:W4">P5+P9+P15+P16</f>
        <v>4</v>
      </c>
      <c r="Q4" s="27" t="e">
        <f t="shared" si="2"/>
        <v>#REF!</v>
      </c>
      <c r="R4" s="27">
        <f t="shared" si="2"/>
        <v>1163192</v>
      </c>
      <c r="S4" s="27">
        <f t="shared" si="2"/>
        <v>0</v>
      </c>
      <c r="T4" s="27">
        <f t="shared" si="2"/>
        <v>0</v>
      </c>
      <c r="U4" s="27">
        <f t="shared" si="2"/>
        <v>0</v>
      </c>
      <c r="V4" s="27">
        <f t="shared" si="2"/>
        <v>0</v>
      </c>
      <c r="W4" s="27">
        <f t="shared" si="2"/>
        <v>0</v>
      </c>
    </row>
    <row r="5" spans="1:18" s="4" customFormat="1" ht="15.75" customHeight="1">
      <c r="A5" s="66" t="s">
        <v>16</v>
      </c>
      <c r="B5" s="28">
        <f>SUM(C5:N5)</f>
        <v>11183.530000000002</v>
      </c>
      <c r="C5" s="28">
        <v>867.425</v>
      </c>
      <c r="D5" s="28">
        <v>867.425</v>
      </c>
      <c r="E5" s="28">
        <v>970.467</v>
      </c>
      <c r="F5" s="35">
        <v>867.425</v>
      </c>
      <c r="G5" s="36">
        <v>867.425</v>
      </c>
      <c r="H5" s="36">
        <v>867.425</v>
      </c>
      <c r="I5" s="36">
        <v>979.323</v>
      </c>
      <c r="J5" s="36">
        <v>979.323</v>
      </c>
      <c r="K5" s="36">
        <v>979.323</v>
      </c>
      <c r="L5" s="36">
        <v>979.323</v>
      </c>
      <c r="M5" s="36">
        <v>979.323</v>
      </c>
      <c r="N5" s="37">
        <v>979.323</v>
      </c>
      <c r="O5" s="25">
        <v>1151.455097268</v>
      </c>
      <c r="P5" s="1"/>
      <c r="Q5" s="14">
        <v>1320.637</v>
      </c>
      <c r="R5" s="1">
        <v>958591</v>
      </c>
    </row>
    <row r="6" spans="1:17" ht="15.75" customHeight="1">
      <c r="A6" s="66" t="s">
        <v>17</v>
      </c>
      <c r="B6" s="28">
        <v>0</v>
      </c>
      <c r="C6" s="28">
        <v>0</v>
      </c>
      <c r="D6" s="28">
        <v>0</v>
      </c>
      <c r="E6" s="28">
        <v>0</v>
      </c>
      <c r="F6" s="35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7">
        <v>0</v>
      </c>
      <c r="O6" s="27">
        <v>0</v>
      </c>
      <c r="Q6" s="5"/>
    </row>
    <row r="7" spans="1:17" ht="15.75" customHeight="1">
      <c r="A7" s="66" t="s">
        <v>18</v>
      </c>
      <c r="B7" s="28">
        <v>0</v>
      </c>
      <c r="C7" s="28">
        <v>0</v>
      </c>
      <c r="D7" s="28">
        <v>0</v>
      </c>
      <c r="E7" s="28">
        <v>0</v>
      </c>
      <c r="F7" s="35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27">
        <v>0</v>
      </c>
      <c r="Q7" s="5"/>
    </row>
    <row r="8" spans="1:17" ht="15.75" customHeight="1">
      <c r="A8" s="66" t="s">
        <v>19</v>
      </c>
      <c r="B8" s="28">
        <v>0</v>
      </c>
      <c r="C8" s="28">
        <v>0</v>
      </c>
      <c r="D8" s="28">
        <v>0</v>
      </c>
      <c r="E8" s="28">
        <v>0</v>
      </c>
      <c r="F8" s="35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27">
        <v>0</v>
      </c>
      <c r="Q8" s="5"/>
    </row>
    <row r="9" spans="1:18" ht="38.25" customHeight="1">
      <c r="A9" s="67" t="s">
        <v>20</v>
      </c>
      <c r="B9" s="28">
        <f>SUM(C9:N9)</f>
        <v>1748.601</v>
      </c>
      <c r="C9" s="28">
        <v>135.95</v>
      </c>
      <c r="D9" s="28">
        <v>135.95</v>
      </c>
      <c r="E9" s="28">
        <v>147.911</v>
      </c>
      <c r="F9" s="35">
        <v>135.95</v>
      </c>
      <c r="G9" s="36">
        <v>135.95</v>
      </c>
      <c r="H9" s="36">
        <v>135.95</v>
      </c>
      <c r="I9" s="36">
        <v>153.49</v>
      </c>
      <c r="J9" s="36">
        <v>153.49</v>
      </c>
      <c r="K9" s="36">
        <v>153.49</v>
      </c>
      <c r="L9" s="36">
        <v>153.49</v>
      </c>
      <c r="M9" s="36">
        <v>153.49</v>
      </c>
      <c r="N9" s="37">
        <v>153.49</v>
      </c>
      <c r="O9" s="25">
        <v>208.358</v>
      </c>
      <c r="Q9" s="15">
        <v>200.685</v>
      </c>
      <c r="R9" s="1">
        <v>149094</v>
      </c>
    </row>
    <row r="10" spans="1:17" ht="15.75" customHeight="1">
      <c r="A10" s="67" t="s">
        <v>21</v>
      </c>
      <c r="B10" s="28">
        <v>0</v>
      </c>
      <c r="C10" s="28">
        <v>0</v>
      </c>
      <c r="D10" s="28">
        <v>0</v>
      </c>
      <c r="E10" s="28">
        <v>0</v>
      </c>
      <c r="F10" s="35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7">
        <v>0</v>
      </c>
      <c r="O10" s="27">
        <v>0</v>
      </c>
      <c r="Q10" s="19"/>
    </row>
    <row r="11" spans="1:17" ht="15.75" customHeight="1">
      <c r="A11" s="66" t="s">
        <v>22</v>
      </c>
      <c r="B11" s="28">
        <v>0</v>
      </c>
      <c r="C11" s="28">
        <v>0</v>
      </c>
      <c r="D11" s="28">
        <v>0</v>
      </c>
      <c r="E11" s="28">
        <v>0</v>
      </c>
      <c r="F11" s="35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7">
        <v>0</v>
      </c>
      <c r="O11" s="27">
        <v>0</v>
      </c>
      <c r="Q11" s="19"/>
    </row>
    <row r="12" spans="1:17" ht="15.75" customHeight="1">
      <c r="A12" s="66" t="s">
        <v>23</v>
      </c>
      <c r="B12" s="28">
        <v>0</v>
      </c>
      <c r="C12" s="28">
        <v>0</v>
      </c>
      <c r="D12" s="28">
        <v>0</v>
      </c>
      <c r="E12" s="28">
        <v>0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27">
        <v>0</v>
      </c>
      <c r="Q12" s="19"/>
    </row>
    <row r="13" spans="1:17" ht="15.75" customHeight="1">
      <c r="A13" s="66" t="s">
        <v>24</v>
      </c>
      <c r="B13" s="28">
        <v>0</v>
      </c>
      <c r="C13" s="28">
        <v>0</v>
      </c>
      <c r="D13" s="28">
        <v>0</v>
      </c>
      <c r="E13" s="28">
        <v>0</v>
      </c>
      <c r="F13" s="35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7">
        <v>0</v>
      </c>
      <c r="O13" s="27">
        <v>0</v>
      </c>
      <c r="Q13" s="19"/>
    </row>
    <row r="14" spans="1:17" ht="15.75" customHeight="1">
      <c r="A14" s="66" t="s">
        <v>25</v>
      </c>
      <c r="B14" s="28">
        <v>0</v>
      </c>
      <c r="C14" s="28">
        <v>0</v>
      </c>
      <c r="D14" s="28">
        <v>0</v>
      </c>
      <c r="E14" s="28">
        <v>0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0</v>
      </c>
      <c r="O14" s="27">
        <v>0</v>
      </c>
      <c r="Q14" s="19"/>
    </row>
    <row r="15" spans="1:17" ht="15.75" customHeight="1">
      <c r="A15" s="65" t="s">
        <v>26</v>
      </c>
      <c r="B15" s="28">
        <v>0</v>
      </c>
      <c r="C15" s="28">
        <v>0</v>
      </c>
      <c r="D15" s="28">
        <v>0</v>
      </c>
      <c r="E15" s="28">
        <v>0</v>
      </c>
      <c r="F15" s="35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7">
        <v>0</v>
      </c>
      <c r="O15" s="25">
        <v>276.687</v>
      </c>
      <c r="Q15" s="20">
        <v>232.923</v>
      </c>
    </row>
    <row r="16" spans="1:18" ht="15.75" customHeight="1">
      <c r="A16" s="66" t="s">
        <v>27</v>
      </c>
      <c r="B16" s="28">
        <f>SUM(C16:N16)</f>
        <v>682.51</v>
      </c>
      <c r="C16" s="28">
        <v>57</v>
      </c>
      <c r="D16" s="28">
        <v>57</v>
      </c>
      <c r="E16" s="28">
        <v>55.51</v>
      </c>
      <c r="F16" s="35">
        <v>57</v>
      </c>
      <c r="G16" s="36">
        <v>57</v>
      </c>
      <c r="H16" s="36">
        <v>57</v>
      </c>
      <c r="I16" s="36">
        <v>57</v>
      </c>
      <c r="J16" s="36">
        <v>57</v>
      </c>
      <c r="K16" s="36">
        <v>57</v>
      </c>
      <c r="L16" s="36">
        <v>57</v>
      </c>
      <c r="M16" s="36">
        <v>57</v>
      </c>
      <c r="N16" s="37">
        <v>57</v>
      </c>
      <c r="O16" s="25">
        <v>0</v>
      </c>
      <c r="P16" s="1">
        <v>4</v>
      </c>
      <c r="Q16" s="16" t="e">
        <f>#REF!</f>
        <v>#REF!</v>
      </c>
      <c r="R16" s="6">
        <v>55507</v>
      </c>
    </row>
    <row r="17" spans="1:17" ht="15.75" customHeight="1" hidden="1">
      <c r="A17" s="65" t="s">
        <v>28</v>
      </c>
      <c r="B17" s="34">
        <f>SUM(C17:N17)</f>
        <v>0</v>
      </c>
      <c r="C17" s="34">
        <f>C18+C26+C34</f>
        <v>0</v>
      </c>
      <c r="D17" s="34">
        <f>D18+D26+D34</f>
        <v>0</v>
      </c>
      <c r="E17" s="34">
        <v>0</v>
      </c>
      <c r="F17" s="38">
        <f aca="true" t="shared" si="3" ref="F17:N17">F18+F26+F34</f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40">
        <f t="shared" si="3"/>
        <v>0</v>
      </c>
      <c r="O17" s="27" t="e">
        <v>#REF!</v>
      </c>
      <c r="Q17" s="19"/>
    </row>
    <row r="18" spans="1:17" ht="15.75" customHeight="1" hidden="1">
      <c r="A18" s="68" t="s">
        <v>29</v>
      </c>
      <c r="B18" s="41">
        <f>SUM(C18:N18)</f>
        <v>0</v>
      </c>
      <c r="C18" s="41">
        <f>C19+C20+C21+C22+C23+C24+C25</f>
        <v>0</v>
      </c>
      <c r="D18" s="41">
        <f>D19+D20+D21+D22+D23+D24+D25</f>
        <v>0</v>
      </c>
      <c r="E18" s="41">
        <v>0</v>
      </c>
      <c r="F18" s="42">
        <f aca="true" t="shared" si="4" ref="F18:N18">F19+F20+F21+F22+F23+F24+F25</f>
        <v>0</v>
      </c>
      <c r="G18" s="43">
        <f t="shared" si="4"/>
        <v>0</v>
      </c>
      <c r="H18" s="43">
        <f t="shared" si="4"/>
        <v>0</v>
      </c>
      <c r="I18" s="43">
        <f t="shared" si="4"/>
        <v>0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4">
        <f t="shared" si="4"/>
        <v>0</v>
      </c>
      <c r="O18" s="27" t="e">
        <v>#REF!</v>
      </c>
      <c r="Q18" s="19"/>
    </row>
    <row r="19" spans="1:17" ht="15.75" customHeight="1" hidden="1">
      <c r="A19" s="66" t="s">
        <v>30</v>
      </c>
      <c r="B19" s="28">
        <v>0</v>
      </c>
      <c r="C19" s="28">
        <v>0</v>
      </c>
      <c r="D19" s="28">
        <v>0</v>
      </c>
      <c r="E19" s="28">
        <v>0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27" t="e">
        <v>#REF!</v>
      </c>
      <c r="Q19" s="19"/>
    </row>
    <row r="20" spans="1:17" ht="15.75" customHeight="1" hidden="1">
      <c r="A20" s="66" t="s">
        <v>31</v>
      </c>
      <c r="B20" s="28">
        <v>0</v>
      </c>
      <c r="C20" s="28">
        <v>0</v>
      </c>
      <c r="D20" s="28">
        <v>0</v>
      </c>
      <c r="E20" s="28">
        <v>0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0</v>
      </c>
      <c r="O20" s="27" t="e">
        <v>#REF!</v>
      </c>
      <c r="Q20" s="19"/>
    </row>
    <row r="21" spans="1:17" ht="15.75" customHeight="1" hidden="1">
      <c r="A21" s="66" t="s">
        <v>32</v>
      </c>
      <c r="B21" s="28">
        <v>0</v>
      </c>
      <c r="C21" s="28">
        <v>0</v>
      </c>
      <c r="D21" s="28">
        <v>0</v>
      </c>
      <c r="E21" s="28">
        <v>0</v>
      </c>
      <c r="F21" s="35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7">
        <v>0</v>
      </c>
      <c r="O21" s="27" t="e">
        <v>#REF!</v>
      </c>
      <c r="Q21" s="19"/>
    </row>
    <row r="22" spans="1:17" ht="15.75" customHeight="1" hidden="1">
      <c r="A22" s="66" t="s">
        <v>33</v>
      </c>
      <c r="B22" s="28">
        <v>0</v>
      </c>
      <c r="C22" s="28">
        <v>0</v>
      </c>
      <c r="D22" s="28">
        <v>0</v>
      </c>
      <c r="E22" s="28">
        <v>0</v>
      </c>
      <c r="F22" s="35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27" t="e">
        <v>#REF!</v>
      </c>
      <c r="Q22" s="19"/>
    </row>
    <row r="23" spans="1:17" ht="15.75" customHeight="1" hidden="1">
      <c r="A23" s="66" t="s">
        <v>34</v>
      </c>
      <c r="B23" s="28">
        <v>0</v>
      </c>
      <c r="C23" s="28">
        <v>0</v>
      </c>
      <c r="D23" s="28">
        <v>0</v>
      </c>
      <c r="E23" s="28">
        <v>0</v>
      </c>
      <c r="F23" s="35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>
        <v>0</v>
      </c>
      <c r="O23" s="27" t="e">
        <v>#REF!</v>
      </c>
      <c r="Q23" s="19"/>
    </row>
    <row r="24" spans="1:17" ht="15.75" customHeight="1" hidden="1">
      <c r="A24" s="66" t="s">
        <v>35</v>
      </c>
      <c r="B24" s="28">
        <v>0</v>
      </c>
      <c r="C24" s="28">
        <v>0</v>
      </c>
      <c r="D24" s="28">
        <v>0</v>
      </c>
      <c r="E24" s="28">
        <v>0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0</v>
      </c>
      <c r="O24" s="27" t="e">
        <v>#REF!</v>
      </c>
      <c r="Q24" s="19"/>
    </row>
    <row r="25" spans="1:17" ht="15.75" customHeight="1" hidden="1">
      <c r="A25" s="66" t="s">
        <v>36</v>
      </c>
      <c r="B25" s="28">
        <v>0</v>
      </c>
      <c r="C25" s="28">
        <v>0</v>
      </c>
      <c r="D25" s="28">
        <v>0</v>
      </c>
      <c r="E25" s="28">
        <v>0</v>
      </c>
      <c r="F25" s="35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7">
        <v>0</v>
      </c>
      <c r="O25" s="27" t="e">
        <v>#REF!</v>
      </c>
      <c r="Q25" s="19"/>
    </row>
    <row r="26" spans="1:17" ht="15.75" customHeight="1" hidden="1">
      <c r="A26" s="68" t="s">
        <v>37</v>
      </c>
      <c r="B26" s="41">
        <f>SUM(C26:N26)</f>
        <v>0</v>
      </c>
      <c r="C26" s="41">
        <f>C27+C28+C29+C30+C31+C32+C33</f>
        <v>0</v>
      </c>
      <c r="D26" s="41">
        <f>D27+D28+D29+D30+D31+D32+D33</f>
        <v>0</v>
      </c>
      <c r="E26" s="41">
        <v>0</v>
      </c>
      <c r="F26" s="42">
        <f aca="true" t="shared" si="5" ref="F26:N26">F27+F28+F29+F30+F31+F32+F33</f>
        <v>0</v>
      </c>
      <c r="G26" s="43">
        <f t="shared" si="5"/>
        <v>0</v>
      </c>
      <c r="H26" s="43">
        <f t="shared" si="5"/>
        <v>0</v>
      </c>
      <c r="I26" s="43">
        <f t="shared" si="5"/>
        <v>0</v>
      </c>
      <c r="J26" s="43">
        <f t="shared" si="5"/>
        <v>0</v>
      </c>
      <c r="K26" s="43">
        <f t="shared" si="5"/>
        <v>0</v>
      </c>
      <c r="L26" s="43">
        <f t="shared" si="5"/>
        <v>0</v>
      </c>
      <c r="M26" s="43">
        <f t="shared" si="5"/>
        <v>0</v>
      </c>
      <c r="N26" s="44">
        <f t="shared" si="5"/>
        <v>0</v>
      </c>
      <c r="O26" s="27" t="e">
        <v>#REF!</v>
      </c>
      <c r="Q26" s="19"/>
    </row>
    <row r="27" spans="1:17" ht="15.75" customHeight="1" hidden="1">
      <c r="A27" s="66" t="s">
        <v>30</v>
      </c>
      <c r="B27" s="28">
        <v>0</v>
      </c>
      <c r="C27" s="28">
        <v>0</v>
      </c>
      <c r="D27" s="28">
        <v>0</v>
      </c>
      <c r="E27" s="28">
        <v>0</v>
      </c>
      <c r="F27" s="35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7">
        <v>0</v>
      </c>
      <c r="O27" s="27" t="e">
        <v>#REF!</v>
      </c>
      <c r="Q27" s="19"/>
    </row>
    <row r="28" spans="1:17" ht="15.75" customHeight="1" hidden="1">
      <c r="A28" s="66" t="s">
        <v>31</v>
      </c>
      <c r="B28" s="28">
        <v>0</v>
      </c>
      <c r="C28" s="28">
        <v>0</v>
      </c>
      <c r="D28" s="28">
        <v>0</v>
      </c>
      <c r="E28" s="28">
        <v>0</v>
      </c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27" t="e">
        <v>#REF!</v>
      </c>
      <c r="Q28" s="19"/>
    </row>
    <row r="29" spans="1:17" ht="15.75" customHeight="1" hidden="1">
      <c r="A29" s="66" t="s">
        <v>32</v>
      </c>
      <c r="B29" s="28">
        <v>0</v>
      </c>
      <c r="C29" s="28">
        <v>0</v>
      </c>
      <c r="D29" s="28">
        <v>0</v>
      </c>
      <c r="E29" s="28">
        <v>0</v>
      </c>
      <c r="F29" s="35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27" t="e">
        <v>#REF!</v>
      </c>
      <c r="Q29" s="19"/>
    </row>
    <row r="30" spans="1:17" ht="15.75" customHeight="1" hidden="1">
      <c r="A30" s="66" t="s">
        <v>33</v>
      </c>
      <c r="B30" s="28">
        <f>SUM(C30:N30)</f>
        <v>0</v>
      </c>
      <c r="C30" s="28"/>
      <c r="D30" s="28"/>
      <c r="E30" s="28"/>
      <c r="F30" s="35">
        <v>0</v>
      </c>
      <c r="G30" s="36"/>
      <c r="H30" s="36"/>
      <c r="I30" s="36"/>
      <c r="J30" s="36"/>
      <c r="K30" s="36"/>
      <c r="L30" s="36"/>
      <c r="M30" s="36"/>
      <c r="N30" s="37"/>
      <c r="O30" s="27" t="e">
        <v>#REF!</v>
      </c>
      <c r="Q30" s="19"/>
    </row>
    <row r="31" spans="1:17" ht="15.75" customHeight="1" hidden="1">
      <c r="A31" s="66" t="s">
        <v>34</v>
      </c>
      <c r="B31" s="28">
        <v>0</v>
      </c>
      <c r="C31" s="28">
        <v>0</v>
      </c>
      <c r="D31" s="28">
        <v>0</v>
      </c>
      <c r="E31" s="28">
        <v>0</v>
      </c>
      <c r="F31" s="35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7">
        <v>0</v>
      </c>
      <c r="O31" s="27" t="e">
        <v>#REF!</v>
      </c>
      <c r="Q31" s="19"/>
    </row>
    <row r="32" spans="1:17" ht="15.75" customHeight="1" hidden="1">
      <c r="A32" s="66" t="s">
        <v>35</v>
      </c>
      <c r="B32" s="28">
        <v>0</v>
      </c>
      <c r="C32" s="28">
        <v>0</v>
      </c>
      <c r="D32" s="28">
        <v>0</v>
      </c>
      <c r="E32" s="28">
        <v>0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0</v>
      </c>
      <c r="O32" s="27" t="e">
        <v>#REF!</v>
      </c>
      <c r="Q32" s="19"/>
    </row>
    <row r="33" spans="1:17" ht="15.75" customHeight="1" hidden="1">
      <c r="A33" s="66" t="s">
        <v>36</v>
      </c>
      <c r="B33" s="28">
        <v>0</v>
      </c>
      <c r="C33" s="28">
        <v>0</v>
      </c>
      <c r="D33" s="28">
        <v>0</v>
      </c>
      <c r="E33" s="28">
        <v>0</v>
      </c>
      <c r="F33" s="35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7">
        <v>0</v>
      </c>
      <c r="O33" s="27" t="e">
        <v>#REF!</v>
      </c>
      <c r="Q33" s="19"/>
    </row>
    <row r="34" spans="1:17" ht="15.75" customHeight="1" hidden="1">
      <c r="A34" s="68" t="s">
        <v>38</v>
      </c>
      <c r="B34" s="41">
        <f>SUM(C34:N34)</f>
        <v>0</v>
      </c>
      <c r="C34" s="41">
        <f>C35+C36+C37+C38+C39+C40+C41</f>
        <v>0</v>
      </c>
      <c r="D34" s="41">
        <f>D35+D36+D37+D38+D39+D40+D41</f>
        <v>0</v>
      </c>
      <c r="E34" s="41">
        <v>0</v>
      </c>
      <c r="F34" s="42">
        <f aca="true" t="shared" si="6" ref="F34:N34">F35+F36+F37+F38+F39+F40+F41</f>
        <v>0</v>
      </c>
      <c r="G34" s="43">
        <f t="shared" si="6"/>
        <v>0</v>
      </c>
      <c r="H34" s="43">
        <f t="shared" si="6"/>
        <v>0</v>
      </c>
      <c r="I34" s="43">
        <f t="shared" si="6"/>
        <v>0</v>
      </c>
      <c r="J34" s="43">
        <f t="shared" si="6"/>
        <v>0</v>
      </c>
      <c r="K34" s="43">
        <f t="shared" si="6"/>
        <v>0</v>
      </c>
      <c r="L34" s="43">
        <f t="shared" si="6"/>
        <v>0</v>
      </c>
      <c r="M34" s="43">
        <f t="shared" si="6"/>
        <v>0</v>
      </c>
      <c r="N34" s="44">
        <f t="shared" si="6"/>
        <v>0</v>
      </c>
      <c r="O34" s="27" t="e">
        <v>#REF!</v>
      </c>
      <c r="Q34" s="19"/>
    </row>
    <row r="35" spans="1:17" ht="15.75" customHeight="1" hidden="1">
      <c r="A35" s="66" t="s">
        <v>39</v>
      </c>
      <c r="B35" s="28">
        <v>0</v>
      </c>
      <c r="C35" s="28">
        <v>0</v>
      </c>
      <c r="D35" s="28">
        <v>0</v>
      </c>
      <c r="E35" s="28">
        <v>0</v>
      </c>
      <c r="F35" s="35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7">
        <v>0</v>
      </c>
      <c r="O35" s="27" t="e">
        <v>#REF!</v>
      </c>
      <c r="Q35" s="19"/>
    </row>
    <row r="36" spans="1:17" ht="15.75" customHeight="1" hidden="1">
      <c r="A36" s="66" t="s">
        <v>40</v>
      </c>
      <c r="B36" s="28">
        <v>0</v>
      </c>
      <c r="C36" s="28">
        <v>0</v>
      </c>
      <c r="D36" s="28">
        <v>0</v>
      </c>
      <c r="E36" s="28">
        <v>0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0</v>
      </c>
      <c r="O36" s="27" t="e">
        <v>#REF!</v>
      </c>
      <c r="Q36" s="19"/>
    </row>
    <row r="37" spans="1:17" ht="15.75" customHeight="1" hidden="1">
      <c r="A37" s="66" t="s">
        <v>32</v>
      </c>
      <c r="B37" s="28">
        <v>0</v>
      </c>
      <c r="C37" s="28">
        <v>0</v>
      </c>
      <c r="D37" s="28">
        <v>0</v>
      </c>
      <c r="E37" s="28">
        <v>0</v>
      </c>
      <c r="F37" s="35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7">
        <v>0</v>
      </c>
      <c r="O37" s="27" t="e">
        <v>#REF!</v>
      </c>
      <c r="Q37" s="19"/>
    </row>
    <row r="38" spans="1:17" ht="15.75" customHeight="1" hidden="1">
      <c r="A38" s="66" t="s">
        <v>33</v>
      </c>
      <c r="B38" s="28">
        <v>0</v>
      </c>
      <c r="C38" s="28">
        <v>0</v>
      </c>
      <c r="D38" s="28">
        <v>0</v>
      </c>
      <c r="E38" s="28">
        <v>0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7">
        <v>0</v>
      </c>
      <c r="O38" s="27" t="e">
        <v>#REF!</v>
      </c>
      <c r="Q38" s="19"/>
    </row>
    <row r="39" spans="1:17" ht="15.75" customHeight="1" hidden="1">
      <c r="A39" s="66" t="s">
        <v>34</v>
      </c>
      <c r="B39" s="28">
        <v>0</v>
      </c>
      <c r="C39" s="28">
        <v>0</v>
      </c>
      <c r="D39" s="28">
        <v>0</v>
      </c>
      <c r="E39" s="28">
        <v>0</v>
      </c>
      <c r="F39" s="35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7">
        <v>0</v>
      </c>
      <c r="O39" s="27" t="e">
        <v>#REF!</v>
      </c>
      <c r="Q39" s="19"/>
    </row>
    <row r="40" spans="1:17" ht="15.75" customHeight="1" hidden="1">
      <c r="A40" s="66" t="s">
        <v>35</v>
      </c>
      <c r="B40" s="28">
        <v>0</v>
      </c>
      <c r="C40" s="28">
        <v>0</v>
      </c>
      <c r="D40" s="28">
        <v>0</v>
      </c>
      <c r="E40" s="28">
        <v>0</v>
      </c>
      <c r="F40" s="35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7">
        <v>0</v>
      </c>
      <c r="O40" s="27" t="e">
        <v>#REF!</v>
      </c>
      <c r="Q40" s="19"/>
    </row>
    <row r="41" spans="1:17" ht="15.75" customHeight="1" hidden="1">
      <c r="A41" s="66" t="s">
        <v>36</v>
      </c>
      <c r="B41" s="28">
        <v>0</v>
      </c>
      <c r="C41" s="28">
        <v>0</v>
      </c>
      <c r="D41" s="28">
        <v>0</v>
      </c>
      <c r="E41" s="28">
        <v>0</v>
      </c>
      <c r="F41" s="35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7">
        <v>0</v>
      </c>
      <c r="O41" s="27" t="e">
        <v>#REF!</v>
      </c>
      <c r="Q41" s="19"/>
    </row>
    <row r="42" spans="1:18" ht="30.75" customHeight="1">
      <c r="A42" s="69" t="s">
        <v>41</v>
      </c>
      <c r="B42" s="34">
        <f>SUM(C42:N42)</f>
        <v>1319.555</v>
      </c>
      <c r="C42" s="34">
        <f>C43+C44+C45+C46+C47+C48+C49+C50</f>
        <v>111.36</v>
      </c>
      <c r="D42" s="34">
        <f>D43+D44+D45+D46+D47+D48+D49+D50</f>
        <v>111.36</v>
      </c>
      <c r="E42" s="34">
        <f>E43</f>
        <v>31.535</v>
      </c>
      <c r="F42" s="38">
        <f aca="true" t="shared" si="7" ref="F42:N42">F43+F44+F45+F46+F47+F48+F49+F50</f>
        <v>111.36</v>
      </c>
      <c r="G42" s="39">
        <f t="shared" si="7"/>
        <v>111.36</v>
      </c>
      <c r="H42" s="39">
        <f t="shared" si="7"/>
        <v>111.36</v>
      </c>
      <c r="I42" s="39">
        <f t="shared" si="7"/>
        <v>121.72</v>
      </c>
      <c r="J42" s="39">
        <f t="shared" si="7"/>
        <v>121.72</v>
      </c>
      <c r="K42" s="39">
        <f t="shared" si="7"/>
        <v>122.61999999999999</v>
      </c>
      <c r="L42" s="39">
        <f t="shared" si="7"/>
        <v>121.72</v>
      </c>
      <c r="M42" s="39">
        <f t="shared" si="7"/>
        <v>121.72</v>
      </c>
      <c r="N42" s="40">
        <f t="shared" si="7"/>
        <v>121.72</v>
      </c>
      <c r="O42" s="25">
        <v>29.410691547814544</v>
      </c>
      <c r="Q42" s="23" t="e">
        <f>#REF!</f>
        <v>#REF!</v>
      </c>
      <c r="R42" s="1">
        <v>23380</v>
      </c>
    </row>
    <row r="43" spans="1:17" ht="32.25" customHeight="1">
      <c r="A43" s="67" t="s">
        <v>20</v>
      </c>
      <c r="B43" s="28">
        <f>SUM(C43:N43)</f>
        <v>455.8349999999999</v>
      </c>
      <c r="C43" s="28">
        <v>38</v>
      </c>
      <c r="D43" s="28">
        <v>38</v>
      </c>
      <c r="E43" s="28">
        <v>31.535</v>
      </c>
      <c r="F43" s="35">
        <v>38</v>
      </c>
      <c r="G43" s="36">
        <v>38</v>
      </c>
      <c r="H43" s="36">
        <v>38</v>
      </c>
      <c r="I43" s="36">
        <v>38.9</v>
      </c>
      <c r="J43" s="36">
        <v>38.9</v>
      </c>
      <c r="K43" s="36">
        <v>39.8</v>
      </c>
      <c r="L43" s="36">
        <v>38.9</v>
      </c>
      <c r="M43" s="36">
        <v>38.9</v>
      </c>
      <c r="N43" s="37">
        <v>38.9</v>
      </c>
      <c r="O43" s="27">
        <v>29.410691547814544</v>
      </c>
      <c r="P43" s="1">
        <v>32.804</v>
      </c>
      <c r="Q43" s="22"/>
    </row>
    <row r="44" spans="1:17" ht="15.75" customHeight="1" hidden="1">
      <c r="A44" s="66" t="s">
        <v>21</v>
      </c>
      <c r="B44" s="28">
        <v>0</v>
      </c>
      <c r="C44" s="28">
        <v>0</v>
      </c>
      <c r="D44" s="28">
        <v>0</v>
      </c>
      <c r="E44" s="28">
        <v>0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7">
        <v>0</v>
      </c>
      <c r="O44" s="27" t="e">
        <v>#REF!</v>
      </c>
      <c r="Q44" s="19"/>
    </row>
    <row r="45" spans="1:17" ht="15.75" customHeight="1" hidden="1">
      <c r="A45" s="66" t="s">
        <v>22</v>
      </c>
      <c r="B45" s="28">
        <v>0</v>
      </c>
      <c r="C45" s="28">
        <v>0</v>
      </c>
      <c r="D45" s="28">
        <v>0</v>
      </c>
      <c r="E45" s="28">
        <v>0</v>
      </c>
      <c r="F45" s="35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7">
        <v>0</v>
      </c>
      <c r="O45" s="27" t="e">
        <v>#REF!</v>
      </c>
      <c r="Q45" s="19"/>
    </row>
    <row r="46" spans="1:17" ht="15.75" customHeight="1" hidden="1">
      <c r="A46" s="66" t="s">
        <v>23</v>
      </c>
      <c r="B46" s="28">
        <v>0</v>
      </c>
      <c r="C46" s="28">
        <v>0</v>
      </c>
      <c r="D46" s="28">
        <v>0</v>
      </c>
      <c r="E46" s="28">
        <v>0</v>
      </c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7">
        <v>0</v>
      </c>
      <c r="O46" s="27" t="e">
        <v>#REF!</v>
      </c>
      <c r="Q46" s="19"/>
    </row>
    <row r="47" spans="1:17" ht="15.75" customHeight="1" hidden="1">
      <c r="A47" s="66" t="s">
        <v>24</v>
      </c>
      <c r="B47" s="28">
        <v>0</v>
      </c>
      <c r="C47" s="28">
        <v>0</v>
      </c>
      <c r="D47" s="28">
        <v>0</v>
      </c>
      <c r="E47" s="28">
        <v>0</v>
      </c>
      <c r="F47" s="35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7">
        <v>0</v>
      </c>
      <c r="O47" s="27" t="e">
        <v>#REF!</v>
      </c>
      <c r="Q47" s="19"/>
    </row>
    <row r="48" spans="1:17" ht="15.75" customHeight="1" hidden="1">
      <c r="A48" s="66" t="s">
        <v>25</v>
      </c>
      <c r="B48" s="28">
        <v>0</v>
      </c>
      <c r="C48" s="28">
        <v>0</v>
      </c>
      <c r="D48" s="28">
        <v>0</v>
      </c>
      <c r="E48" s="28">
        <v>0</v>
      </c>
      <c r="F48" s="35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7">
        <v>0</v>
      </c>
      <c r="O48" s="27" t="e">
        <v>#REF!</v>
      </c>
      <c r="Q48" s="19"/>
    </row>
    <row r="49" spans="1:17" ht="15.75" customHeight="1" hidden="1">
      <c r="A49" s="66" t="s">
        <v>26</v>
      </c>
      <c r="B49" s="28">
        <v>0</v>
      </c>
      <c r="C49" s="28">
        <v>0</v>
      </c>
      <c r="D49" s="28">
        <v>0</v>
      </c>
      <c r="E49" s="28">
        <v>0</v>
      </c>
      <c r="F49" s="35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7">
        <v>0</v>
      </c>
      <c r="O49" s="27" t="e">
        <v>#REF!</v>
      </c>
      <c r="Q49" s="19"/>
    </row>
    <row r="50" spans="1:17" ht="15.75" customHeight="1" hidden="1">
      <c r="A50" s="66" t="s">
        <v>42</v>
      </c>
      <c r="B50" s="28">
        <f>SUM(C50:N50)</f>
        <v>863.7199999999998</v>
      </c>
      <c r="C50" s="28">
        <v>73.36</v>
      </c>
      <c r="D50" s="28">
        <v>73.36</v>
      </c>
      <c r="E50" s="28">
        <v>0</v>
      </c>
      <c r="F50" s="35">
        <v>73.36</v>
      </c>
      <c r="G50" s="36">
        <v>73.36</v>
      </c>
      <c r="H50" s="36">
        <v>73.36</v>
      </c>
      <c r="I50" s="36">
        <v>82.82</v>
      </c>
      <c r="J50" s="36">
        <v>82.82</v>
      </c>
      <c r="K50" s="36">
        <v>82.82</v>
      </c>
      <c r="L50" s="36">
        <v>82.82</v>
      </c>
      <c r="M50" s="36">
        <v>82.82</v>
      </c>
      <c r="N50" s="37">
        <v>82.82</v>
      </c>
      <c r="O50" s="27" t="e">
        <v>#REF!</v>
      </c>
      <c r="Q50" s="19"/>
    </row>
    <row r="51" spans="1:17" ht="15.75" customHeight="1" hidden="1">
      <c r="A51" s="65" t="s">
        <v>43</v>
      </c>
      <c r="B51" s="34">
        <f>SUM(C51:N51)</f>
        <v>0</v>
      </c>
      <c r="C51" s="34">
        <f>C52+C57</f>
        <v>0</v>
      </c>
      <c r="D51" s="34">
        <f>D52+D57</f>
        <v>0</v>
      </c>
      <c r="E51" s="34">
        <v>0</v>
      </c>
      <c r="F51" s="38">
        <f aca="true" t="shared" si="8" ref="F51:N51">F52+F57</f>
        <v>0</v>
      </c>
      <c r="G51" s="39">
        <f t="shared" si="8"/>
        <v>0</v>
      </c>
      <c r="H51" s="39">
        <f t="shared" si="8"/>
        <v>0</v>
      </c>
      <c r="I51" s="39">
        <f t="shared" si="8"/>
        <v>0</v>
      </c>
      <c r="J51" s="39">
        <f t="shared" si="8"/>
        <v>0</v>
      </c>
      <c r="K51" s="39">
        <f t="shared" si="8"/>
        <v>0</v>
      </c>
      <c r="L51" s="39">
        <f t="shared" si="8"/>
        <v>0</v>
      </c>
      <c r="M51" s="39">
        <f t="shared" si="8"/>
        <v>0</v>
      </c>
      <c r="N51" s="40">
        <f t="shared" si="8"/>
        <v>0</v>
      </c>
      <c r="O51" s="27" t="e">
        <v>#REF!</v>
      </c>
      <c r="Q51" s="19"/>
    </row>
    <row r="52" spans="1:17" ht="15.75" customHeight="1" hidden="1">
      <c r="A52" s="68" t="s">
        <v>44</v>
      </c>
      <c r="B52" s="41">
        <f>SUM(C52:N52)</f>
        <v>0</v>
      </c>
      <c r="C52" s="41">
        <f>C53+C54</f>
        <v>0</v>
      </c>
      <c r="D52" s="41">
        <f>D53+D54</f>
        <v>0</v>
      </c>
      <c r="E52" s="41">
        <v>0</v>
      </c>
      <c r="F52" s="42">
        <f aca="true" t="shared" si="9" ref="F52:N52">F53+F54</f>
        <v>0</v>
      </c>
      <c r="G52" s="43">
        <f t="shared" si="9"/>
        <v>0</v>
      </c>
      <c r="H52" s="43">
        <f t="shared" si="9"/>
        <v>0</v>
      </c>
      <c r="I52" s="43">
        <f t="shared" si="9"/>
        <v>0</v>
      </c>
      <c r="J52" s="43">
        <f t="shared" si="9"/>
        <v>0</v>
      </c>
      <c r="K52" s="43">
        <f t="shared" si="9"/>
        <v>0</v>
      </c>
      <c r="L52" s="43">
        <f t="shared" si="9"/>
        <v>0</v>
      </c>
      <c r="M52" s="43">
        <f t="shared" si="9"/>
        <v>0</v>
      </c>
      <c r="N52" s="44">
        <f t="shared" si="9"/>
        <v>0</v>
      </c>
      <c r="O52" s="27" t="e">
        <v>#REF!</v>
      </c>
      <c r="Q52" s="19"/>
    </row>
    <row r="53" spans="1:17" ht="15.75" customHeight="1" hidden="1">
      <c r="A53" s="66" t="s">
        <v>45</v>
      </c>
      <c r="B53" s="28">
        <v>0</v>
      </c>
      <c r="C53" s="28">
        <v>0</v>
      </c>
      <c r="D53" s="28">
        <v>0</v>
      </c>
      <c r="E53" s="28">
        <v>0</v>
      </c>
      <c r="F53" s="35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7">
        <v>0</v>
      </c>
      <c r="O53" s="27" t="e">
        <v>#REF!</v>
      </c>
      <c r="Q53" s="19"/>
    </row>
    <row r="54" spans="1:17" ht="15.75" customHeight="1" hidden="1">
      <c r="A54" s="66" t="s">
        <v>46</v>
      </c>
      <c r="B54" s="28">
        <f>SUM(C54:N54)</f>
        <v>0</v>
      </c>
      <c r="C54" s="28">
        <f>C55+C56</f>
        <v>0</v>
      </c>
      <c r="D54" s="28">
        <f>D55+D56</f>
        <v>0</v>
      </c>
      <c r="E54" s="28">
        <v>0</v>
      </c>
      <c r="F54" s="35">
        <f aca="true" t="shared" si="10" ref="F54:N54">F55+F56</f>
        <v>0</v>
      </c>
      <c r="G54" s="36">
        <f t="shared" si="10"/>
        <v>0</v>
      </c>
      <c r="H54" s="36">
        <f t="shared" si="10"/>
        <v>0</v>
      </c>
      <c r="I54" s="36">
        <f t="shared" si="10"/>
        <v>0</v>
      </c>
      <c r="J54" s="36">
        <f t="shared" si="10"/>
        <v>0</v>
      </c>
      <c r="K54" s="36">
        <f t="shared" si="10"/>
        <v>0</v>
      </c>
      <c r="L54" s="36">
        <f t="shared" si="10"/>
        <v>0</v>
      </c>
      <c r="M54" s="36">
        <f t="shared" si="10"/>
        <v>0</v>
      </c>
      <c r="N54" s="37">
        <f t="shared" si="10"/>
        <v>0</v>
      </c>
      <c r="O54" s="27" t="e">
        <v>#REF!</v>
      </c>
      <c r="Q54" s="19"/>
    </row>
    <row r="55" spans="1:17" ht="15.75" customHeight="1" hidden="1">
      <c r="A55" s="66" t="s">
        <v>47</v>
      </c>
      <c r="B55" s="28">
        <v>0</v>
      </c>
      <c r="C55" s="28">
        <v>0</v>
      </c>
      <c r="D55" s="28">
        <v>0</v>
      </c>
      <c r="E55" s="28">
        <v>0</v>
      </c>
      <c r="F55" s="35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7">
        <v>0</v>
      </c>
      <c r="O55" s="27" t="e">
        <v>#REF!</v>
      </c>
      <c r="Q55" s="19"/>
    </row>
    <row r="56" spans="1:17" ht="15.75" customHeight="1" hidden="1">
      <c r="A56" s="66" t="s">
        <v>48</v>
      </c>
      <c r="B56" s="28">
        <v>0</v>
      </c>
      <c r="C56" s="28">
        <v>0</v>
      </c>
      <c r="D56" s="28">
        <v>0</v>
      </c>
      <c r="E56" s="28">
        <v>0</v>
      </c>
      <c r="F56" s="35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7">
        <v>0</v>
      </c>
      <c r="O56" s="27" t="e">
        <v>#REF!</v>
      </c>
      <c r="Q56" s="19"/>
    </row>
    <row r="57" spans="1:17" ht="15.75" customHeight="1" hidden="1">
      <c r="A57" s="68" t="s">
        <v>49</v>
      </c>
      <c r="B57" s="41">
        <f>SUM(C57:N57)</f>
        <v>0</v>
      </c>
      <c r="C57" s="41">
        <f>C58+C66+C67+C68+C69</f>
        <v>0</v>
      </c>
      <c r="D57" s="41">
        <f>D58+D66+D67+D68+D69</f>
        <v>0</v>
      </c>
      <c r="E57" s="41">
        <v>0</v>
      </c>
      <c r="F57" s="42">
        <f aca="true" t="shared" si="11" ref="F57:N57">F58+F66+F67+F68+F69</f>
        <v>0</v>
      </c>
      <c r="G57" s="43">
        <f t="shared" si="11"/>
        <v>0</v>
      </c>
      <c r="H57" s="43">
        <f t="shared" si="11"/>
        <v>0</v>
      </c>
      <c r="I57" s="43">
        <f t="shared" si="11"/>
        <v>0</v>
      </c>
      <c r="J57" s="43">
        <f t="shared" si="11"/>
        <v>0</v>
      </c>
      <c r="K57" s="43">
        <f t="shared" si="11"/>
        <v>0</v>
      </c>
      <c r="L57" s="43">
        <f t="shared" si="11"/>
        <v>0</v>
      </c>
      <c r="M57" s="43">
        <f t="shared" si="11"/>
        <v>0</v>
      </c>
      <c r="N57" s="44">
        <f t="shared" si="11"/>
        <v>0</v>
      </c>
      <c r="O57" s="27" t="e">
        <v>#REF!</v>
      </c>
      <c r="Q57" s="19"/>
    </row>
    <row r="58" spans="1:17" ht="15.75" customHeight="1" hidden="1">
      <c r="A58" s="66" t="s">
        <v>50</v>
      </c>
      <c r="B58" s="28">
        <f>SUM(C58:N58)</f>
        <v>0</v>
      </c>
      <c r="C58" s="28">
        <f>C59+C62+C63+C64+C65</f>
        <v>0</v>
      </c>
      <c r="D58" s="28">
        <f>D59+D62+D63+D64+D65</f>
        <v>0</v>
      </c>
      <c r="E58" s="28">
        <v>0</v>
      </c>
      <c r="F58" s="35">
        <f aca="true" t="shared" si="12" ref="F58:N58">F59+F62+F63+F64+F65</f>
        <v>0</v>
      </c>
      <c r="G58" s="36">
        <f t="shared" si="12"/>
        <v>0</v>
      </c>
      <c r="H58" s="36">
        <f t="shared" si="12"/>
        <v>0</v>
      </c>
      <c r="I58" s="36">
        <f t="shared" si="12"/>
        <v>0</v>
      </c>
      <c r="J58" s="36">
        <f t="shared" si="12"/>
        <v>0</v>
      </c>
      <c r="K58" s="36">
        <f t="shared" si="12"/>
        <v>0</v>
      </c>
      <c r="L58" s="36">
        <f t="shared" si="12"/>
        <v>0</v>
      </c>
      <c r="M58" s="36">
        <f t="shared" si="12"/>
        <v>0</v>
      </c>
      <c r="N58" s="37">
        <f t="shared" si="12"/>
        <v>0</v>
      </c>
      <c r="O58" s="27" t="e">
        <v>#REF!</v>
      </c>
      <c r="Q58" s="19"/>
    </row>
    <row r="59" spans="1:17" ht="15.75" customHeight="1" hidden="1">
      <c r="A59" s="66" t="s">
        <v>51</v>
      </c>
      <c r="B59" s="28">
        <f>SUM(C59:N59)</f>
        <v>0</v>
      </c>
      <c r="C59" s="28">
        <f>C60+C61</f>
        <v>0</v>
      </c>
      <c r="D59" s="28">
        <f>D60+D61</f>
        <v>0</v>
      </c>
      <c r="E59" s="28">
        <v>0</v>
      </c>
      <c r="F59" s="35">
        <f aca="true" t="shared" si="13" ref="F59:N59">F60+F61</f>
        <v>0</v>
      </c>
      <c r="G59" s="36">
        <f t="shared" si="13"/>
        <v>0</v>
      </c>
      <c r="H59" s="36">
        <f t="shared" si="13"/>
        <v>0</v>
      </c>
      <c r="I59" s="36">
        <f t="shared" si="13"/>
        <v>0</v>
      </c>
      <c r="J59" s="36">
        <f t="shared" si="13"/>
        <v>0</v>
      </c>
      <c r="K59" s="36">
        <f t="shared" si="13"/>
        <v>0</v>
      </c>
      <c r="L59" s="36">
        <f t="shared" si="13"/>
        <v>0</v>
      </c>
      <c r="M59" s="36">
        <f t="shared" si="13"/>
        <v>0</v>
      </c>
      <c r="N59" s="37">
        <f t="shared" si="13"/>
        <v>0</v>
      </c>
      <c r="O59" s="27" t="e">
        <v>#REF!</v>
      </c>
      <c r="Q59" s="19"/>
    </row>
    <row r="60" spans="1:17" ht="15.75" customHeight="1" hidden="1">
      <c r="A60" s="66" t="s">
        <v>52</v>
      </c>
      <c r="B60" s="28">
        <v>0</v>
      </c>
      <c r="C60" s="28">
        <v>0</v>
      </c>
      <c r="D60" s="28">
        <v>0</v>
      </c>
      <c r="E60" s="28">
        <v>0</v>
      </c>
      <c r="F60" s="35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7">
        <v>0</v>
      </c>
      <c r="O60" s="27" t="e">
        <v>#REF!</v>
      </c>
      <c r="Q60" s="19"/>
    </row>
    <row r="61" spans="1:17" ht="15.75" customHeight="1" hidden="1">
      <c r="A61" s="66" t="s">
        <v>53</v>
      </c>
      <c r="B61" s="28">
        <v>0</v>
      </c>
      <c r="C61" s="28">
        <v>0</v>
      </c>
      <c r="D61" s="28">
        <v>0</v>
      </c>
      <c r="E61" s="28">
        <v>0</v>
      </c>
      <c r="F61" s="35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7">
        <v>0</v>
      </c>
      <c r="O61" s="27" t="e">
        <v>#REF!</v>
      </c>
      <c r="Q61" s="19"/>
    </row>
    <row r="62" spans="1:17" ht="15.75" customHeight="1" hidden="1">
      <c r="A62" s="66" t="s">
        <v>54</v>
      </c>
      <c r="B62" s="28">
        <v>0</v>
      </c>
      <c r="C62" s="28">
        <v>0</v>
      </c>
      <c r="D62" s="28">
        <v>0</v>
      </c>
      <c r="E62" s="28">
        <v>0</v>
      </c>
      <c r="F62" s="35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7">
        <v>0</v>
      </c>
      <c r="O62" s="27" t="e">
        <v>#REF!</v>
      </c>
      <c r="Q62" s="19"/>
    </row>
    <row r="63" spans="1:17" ht="15.75" customHeight="1" hidden="1">
      <c r="A63" s="66" t="s">
        <v>55</v>
      </c>
      <c r="B63" s="28">
        <v>0</v>
      </c>
      <c r="C63" s="28">
        <v>0</v>
      </c>
      <c r="D63" s="28">
        <v>0</v>
      </c>
      <c r="E63" s="28">
        <v>0</v>
      </c>
      <c r="F63" s="35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7">
        <v>0</v>
      </c>
      <c r="O63" s="27" t="e">
        <v>#REF!</v>
      </c>
      <c r="Q63" s="19"/>
    </row>
    <row r="64" spans="1:17" ht="15.75" customHeight="1" hidden="1">
      <c r="A64" s="66" t="s">
        <v>56</v>
      </c>
      <c r="B64" s="28">
        <v>0</v>
      </c>
      <c r="C64" s="28">
        <v>0</v>
      </c>
      <c r="D64" s="28">
        <v>0</v>
      </c>
      <c r="E64" s="28">
        <v>0</v>
      </c>
      <c r="F64" s="35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7">
        <v>0</v>
      </c>
      <c r="O64" s="27" t="e">
        <v>#REF!</v>
      </c>
      <c r="Q64" s="19"/>
    </row>
    <row r="65" spans="1:17" ht="15.75" customHeight="1" hidden="1">
      <c r="A65" s="66" t="s">
        <v>57</v>
      </c>
      <c r="B65" s="28">
        <v>0</v>
      </c>
      <c r="C65" s="28">
        <v>0</v>
      </c>
      <c r="D65" s="28">
        <v>0</v>
      </c>
      <c r="E65" s="28">
        <v>0</v>
      </c>
      <c r="F65" s="35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7">
        <v>0</v>
      </c>
      <c r="O65" s="27" t="e">
        <v>#REF!</v>
      </c>
      <c r="Q65" s="19"/>
    </row>
    <row r="66" spans="1:17" ht="15.75" customHeight="1" hidden="1">
      <c r="A66" s="66" t="s">
        <v>58</v>
      </c>
      <c r="B66" s="28">
        <v>0</v>
      </c>
      <c r="C66" s="28">
        <v>0</v>
      </c>
      <c r="D66" s="28">
        <v>0</v>
      </c>
      <c r="E66" s="28">
        <v>0</v>
      </c>
      <c r="F66" s="35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7">
        <v>0</v>
      </c>
      <c r="O66" s="27" t="e">
        <v>#REF!</v>
      </c>
      <c r="Q66" s="19"/>
    </row>
    <row r="67" spans="1:17" ht="15.75" customHeight="1" hidden="1">
      <c r="A67" s="66" t="s">
        <v>59</v>
      </c>
      <c r="B67" s="28">
        <v>0</v>
      </c>
      <c r="C67" s="28">
        <v>0</v>
      </c>
      <c r="D67" s="28">
        <v>0</v>
      </c>
      <c r="E67" s="28">
        <v>0</v>
      </c>
      <c r="F67" s="35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7">
        <v>0</v>
      </c>
      <c r="O67" s="27" t="e">
        <v>#REF!</v>
      </c>
      <c r="Q67" s="19"/>
    </row>
    <row r="68" spans="1:17" ht="15.75" customHeight="1" hidden="1">
      <c r="A68" s="66" t="s">
        <v>60</v>
      </c>
      <c r="B68" s="28">
        <v>0</v>
      </c>
      <c r="C68" s="28">
        <v>0</v>
      </c>
      <c r="D68" s="28">
        <v>0</v>
      </c>
      <c r="E68" s="28">
        <v>0</v>
      </c>
      <c r="F68" s="35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7">
        <v>0</v>
      </c>
      <c r="O68" s="27" t="e">
        <v>#REF!</v>
      </c>
      <c r="Q68" s="19"/>
    </row>
    <row r="69" spans="1:17" ht="15.75" customHeight="1" hidden="1">
      <c r="A69" s="66" t="s">
        <v>61</v>
      </c>
      <c r="B69" s="28">
        <v>0</v>
      </c>
      <c r="C69" s="28">
        <v>0</v>
      </c>
      <c r="D69" s="28">
        <v>0</v>
      </c>
      <c r="E69" s="28">
        <v>0</v>
      </c>
      <c r="F69" s="35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7">
        <v>0</v>
      </c>
      <c r="O69" s="27" t="e">
        <v>#REF!</v>
      </c>
      <c r="Q69" s="19"/>
    </row>
    <row r="70" spans="1:17" ht="15.75" customHeight="1">
      <c r="A70" s="65" t="s">
        <v>62</v>
      </c>
      <c r="B70" s="34">
        <f>SUM(C70:N70)</f>
        <v>177.26399999999998</v>
      </c>
      <c r="C70" s="34">
        <f>C71+C72+C73+C74+C75+C76</f>
        <v>14.647</v>
      </c>
      <c r="D70" s="34">
        <f>D71+D72+D73+D74+D75+D76</f>
        <v>14.647</v>
      </c>
      <c r="E70" s="34">
        <f>E76+E75+E74+E73+E72+E71</f>
        <v>16.147</v>
      </c>
      <c r="F70" s="38">
        <f aca="true" t="shared" si="14" ref="F70:N70">F71+F72+F73+F74+F75+F76</f>
        <v>14.647</v>
      </c>
      <c r="G70" s="39">
        <f t="shared" si="14"/>
        <v>14.647</v>
      </c>
      <c r="H70" s="39">
        <f t="shared" si="14"/>
        <v>14.647</v>
      </c>
      <c r="I70" s="39">
        <f t="shared" si="14"/>
        <v>14.647</v>
      </c>
      <c r="J70" s="39">
        <f t="shared" si="14"/>
        <v>14.647</v>
      </c>
      <c r="K70" s="39">
        <f t="shared" si="14"/>
        <v>14.647</v>
      </c>
      <c r="L70" s="39">
        <f t="shared" si="14"/>
        <v>14.647</v>
      </c>
      <c r="M70" s="39">
        <f t="shared" si="14"/>
        <v>14.647</v>
      </c>
      <c r="N70" s="39">
        <f t="shared" si="14"/>
        <v>14.647</v>
      </c>
      <c r="O70" s="25">
        <v>23.225230193278804</v>
      </c>
      <c r="P70" s="6"/>
      <c r="Q70" s="24" t="e">
        <f>#REF!</f>
        <v>#REF!</v>
      </c>
    </row>
    <row r="71" spans="1:17" ht="15.75" customHeight="1">
      <c r="A71" s="66" t="s">
        <v>63</v>
      </c>
      <c r="B71" s="28">
        <v>0</v>
      </c>
      <c r="C71" s="28">
        <v>0</v>
      </c>
      <c r="D71" s="28">
        <v>0</v>
      </c>
      <c r="E71" s="28">
        <v>0</v>
      </c>
      <c r="F71" s="35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7">
        <v>0</v>
      </c>
      <c r="O71" s="27">
        <v>0</v>
      </c>
      <c r="Q71" s="19"/>
    </row>
    <row r="72" spans="1:17" ht="15.75" customHeight="1">
      <c r="A72" s="66" t="s">
        <v>64</v>
      </c>
      <c r="B72" s="28">
        <v>0</v>
      </c>
      <c r="C72" s="28">
        <v>0</v>
      </c>
      <c r="D72" s="28">
        <v>0</v>
      </c>
      <c r="E72" s="28">
        <v>0</v>
      </c>
      <c r="F72" s="35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7">
        <v>0</v>
      </c>
      <c r="O72" s="27">
        <v>0</v>
      </c>
      <c r="Q72" s="19"/>
    </row>
    <row r="73" spans="1:17" ht="15.75" customHeight="1">
      <c r="A73" s="66" t="s">
        <v>65</v>
      </c>
      <c r="B73" s="28">
        <v>0</v>
      </c>
      <c r="C73" s="28">
        <v>0</v>
      </c>
      <c r="D73" s="28">
        <v>0</v>
      </c>
      <c r="E73" s="28">
        <v>0</v>
      </c>
      <c r="F73" s="35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7">
        <v>0</v>
      </c>
      <c r="O73" s="27">
        <v>0</v>
      </c>
      <c r="Q73" s="5"/>
    </row>
    <row r="74" spans="1:17" ht="15.75" customHeight="1">
      <c r="A74" s="66" t="s">
        <v>66</v>
      </c>
      <c r="B74" s="28">
        <v>0</v>
      </c>
      <c r="C74" s="28">
        <v>0</v>
      </c>
      <c r="D74" s="28">
        <v>0</v>
      </c>
      <c r="E74" s="28">
        <v>0</v>
      </c>
      <c r="F74" s="35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7">
        <v>0</v>
      </c>
      <c r="O74" s="27">
        <v>0</v>
      </c>
      <c r="Q74" s="5"/>
    </row>
    <row r="75" spans="1:17" ht="15.75" customHeight="1">
      <c r="A75" s="66" t="s">
        <v>67</v>
      </c>
      <c r="B75" s="28">
        <v>0</v>
      </c>
      <c r="C75" s="28">
        <v>0</v>
      </c>
      <c r="D75" s="28">
        <v>0</v>
      </c>
      <c r="E75" s="28">
        <v>0</v>
      </c>
      <c r="F75" s="35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7">
        <v>0</v>
      </c>
      <c r="O75" s="27">
        <v>0</v>
      </c>
      <c r="Q75" s="5"/>
    </row>
    <row r="76" spans="1:18" ht="15.75" customHeight="1" thickBot="1">
      <c r="A76" s="63" t="s">
        <v>178</v>
      </c>
      <c r="B76" s="28">
        <f aca="true" t="shared" si="15" ref="B76:B93">SUM(C76:N76)</f>
        <v>177.26399999999998</v>
      </c>
      <c r="C76" s="28">
        <v>14.647</v>
      </c>
      <c r="D76" s="28">
        <v>14.647</v>
      </c>
      <c r="E76" s="28">
        <v>16.147</v>
      </c>
      <c r="F76" s="35">
        <v>14.647</v>
      </c>
      <c r="G76" s="36">
        <v>14.647</v>
      </c>
      <c r="H76" s="36">
        <v>14.647</v>
      </c>
      <c r="I76" s="36">
        <v>14.647</v>
      </c>
      <c r="J76" s="36">
        <v>14.647</v>
      </c>
      <c r="K76" s="36">
        <v>14.647</v>
      </c>
      <c r="L76" s="36">
        <v>14.647</v>
      </c>
      <c r="M76" s="36">
        <v>14.647</v>
      </c>
      <c r="N76" s="37">
        <v>14.647</v>
      </c>
      <c r="O76" s="27">
        <v>23.225230193278804</v>
      </c>
      <c r="P76" s="1">
        <v>25.785</v>
      </c>
      <c r="Q76" s="7" t="e">
        <f>#REF!</f>
        <v>#REF!</v>
      </c>
      <c r="R76" s="1">
        <v>19976</v>
      </c>
    </row>
    <row r="77" spans="1:21" s="2" customFormat="1" ht="15.75" customHeight="1">
      <c r="A77" s="64" t="s">
        <v>69</v>
      </c>
      <c r="B77" s="25">
        <f t="shared" si="15"/>
        <v>14934.752</v>
      </c>
      <c r="C77" s="25">
        <f>C78+C116+C125+C135+C156+C176+C196+C205+C213+C220+C221+C222+C223+C224</f>
        <v>1167.3859999999997</v>
      </c>
      <c r="D77" s="25">
        <f>D78+D116+D125+D135+D156+D176+D196+D205+D213+D220+D221+D222+D223+D224</f>
        <v>1132.57</v>
      </c>
      <c r="E77" s="25">
        <f>E78+E125</f>
        <v>1221.5700000000002</v>
      </c>
      <c r="F77" s="45">
        <f aca="true" t="shared" si="16" ref="F77:N77">F78+F116+F125+F135+F156+F176+F196+F205+F213+F220+F221+F222+F223+F224</f>
        <v>1309.656</v>
      </c>
      <c r="G77" s="46">
        <f t="shared" si="16"/>
        <v>1196.3070000000002</v>
      </c>
      <c r="H77" s="46">
        <f t="shared" si="16"/>
        <v>1280.277</v>
      </c>
      <c r="I77" s="46">
        <f t="shared" si="16"/>
        <v>1373.321</v>
      </c>
      <c r="J77" s="46">
        <f t="shared" si="16"/>
        <v>1381.909</v>
      </c>
      <c r="K77" s="46">
        <f t="shared" si="16"/>
        <v>1211.125</v>
      </c>
      <c r="L77" s="46">
        <f t="shared" si="16"/>
        <v>1205.8770000000004</v>
      </c>
      <c r="M77" s="46">
        <f t="shared" si="16"/>
        <v>1245.8770000000004</v>
      </c>
      <c r="N77" s="47">
        <f t="shared" si="16"/>
        <v>1208.8770000000004</v>
      </c>
      <c r="O77" s="25">
        <v>1615.8733972793916</v>
      </c>
      <c r="S77" s="2">
        <v>104.299</v>
      </c>
      <c r="U77" s="2">
        <v>104.299</v>
      </c>
    </row>
    <row r="78" spans="1:21" ht="15.75" customHeight="1">
      <c r="A78" s="65" t="s">
        <v>70</v>
      </c>
      <c r="B78" s="34">
        <f t="shared" si="15"/>
        <v>13125.832</v>
      </c>
      <c r="C78" s="34">
        <f>C79+C84+C89+C94+C100+C110+C111+C115</f>
        <v>1029.3369999999998</v>
      </c>
      <c r="D78" s="34">
        <f>D79+D84+D89+D94+D100+D110+D111+D115</f>
        <v>1001.2139999999999</v>
      </c>
      <c r="E78" s="34">
        <f>E79+E84+E89+E94+E100+E110+E111+E115</f>
        <v>1073.659</v>
      </c>
      <c r="F78" s="38">
        <f aca="true" t="shared" si="17" ref="F78:N78">F79+F84+F89+F94+F100+F110+F111+F115</f>
        <v>1126.7</v>
      </c>
      <c r="G78" s="39">
        <f t="shared" si="17"/>
        <v>1038.351</v>
      </c>
      <c r="H78" s="39">
        <f t="shared" si="17"/>
        <v>1112.321</v>
      </c>
      <c r="I78" s="39">
        <f t="shared" si="17"/>
        <v>1232.3649999999998</v>
      </c>
      <c r="J78" s="39">
        <f t="shared" si="17"/>
        <v>1240.953</v>
      </c>
      <c r="K78" s="39">
        <f t="shared" si="17"/>
        <v>1070.169</v>
      </c>
      <c r="L78" s="39">
        <f t="shared" si="17"/>
        <v>1064.9210000000003</v>
      </c>
      <c r="M78" s="39">
        <f t="shared" si="17"/>
        <v>1067.9210000000003</v>
      </c>
      <c r="N78" s="40">
        <f t="shared" si="17"/>
        <v>1067.9210000000003</v>
      </c>
      <c r="O78" s="25">
        <v>1387.7726365951114</v>
      </c>
      <c r="P78" s="26" t="e">
        <f>#REF!-#REF!</f>
        <v>#REF!</v>
      </c>
      <c r="S78">
        <v>86.8</v>
      </c>
      <c r="U78">
        <v>101.273</v>
      </c>
    </row>
    <row r="79" spans="1:17" ht="33" customHeight="1">
      <c r="A79" s="70" t="s">
        <v>71</v>
      </c>
      <c r="B79" s="41">
        <f t="shared" si="15"/>
        <v>597.7449999999999</v>
      </c>
      <c r="C79" s="41">
        <f>C80+C81+C82+C83</f>
        <v>39.019999999999996</v>
      </c>
      <c r="D79" s="41">
        <f>D80+D81+D82+D83</f>
        <v>55.519999999999996</v>
      </c>
      <c r="E79" s="41">
        <v>77.831</v>
      </c>
      <c r="F79" s="42">
        <f aca="true" t="shared" si="18" ref="F79:N79">F80+F81+F82+F83</f>
        <v>82.36</v>
      </c>
      <c r="G79" s="43">
        <f t="shared" si="18"/>
        <v>30.440000000000005</v>
      </c>
      <c r="H79" s="43">
        <f t="shared" si="18"/>
        <v>54.410000000000004</v>
      </c>
      <c r="I79" s="43">
        <f t="shared" si="18"/>
        <v>78.934</v>
      </c>
      <c r="J79" s="43">
        <f t="shared" si="18"/>
        <v>56.822</v>
      </c>
      <c r="K79" s="43">
        <f t="shared" si="18"/>
        <v>36.038</v>
      </c>
      <c r="L79" s="43">
        <f t="shared" si="18"/>
        <v>28.79</v>
      </c>
      <c r="M79" s="43">
        <f t="shared" si="18"/>
        <v>28.79</v>
      </c>
      <c r="N79" s="44">
        <f t="shared" si="18"/>
        <v>28.79</v>
      </c>
      <c r="O79" s="25">
        <v>34.56</v>
      </c>
      <c r="Q79" s="1">
        <v>4</v>
      </c>
    </row>
    <row r="80" spans="1:15" ht="15.75" customHeight="1">
      <c r="A80" s="66" t="s">
        <v>72</v>
      </c>
      <c r="B80" s="28">
        <f t="shared" si="15"/>
        <v>162.01</v>
      </c>
      <c r="C80" s="28">
        <v>8</v>
      </c>
      <c r="D80" s="28">
        <v>8</v>
      </c>
      <c r="E80" s="28">
        <v>23.56</v>
      </c>
      <c r="F80" s="35">
        <v>8</v>
      </c>
      <c r="G80" s="36">
        <v>9.65</v>
      </c>
      <c r="H80" s="36">
        <v>24.8</v>
      </c>
      <c r="I80" s="36">
        <v>40</v>
      </c>
      <c r="J80" s="36">
        <v>8</v>
      </c>
      <c r="K80" s="36">
        <v>8</v>
      </c>
      <c r="L80" s="36">
        <v>8</v>
      </c>
      <c r="M80" s="36">
        <v>8</v>
      </c>
      <c r="N80" s="37">
        <v>8</v>
      </c>
      <c r="O80" s="27">
        <v>0</v>
      </c>
    </row>
    <row r="81" spans="1:15" ht="48.75" customHeight="1">
      <c r="A81" s="67" t="s">
        <v>73</v>
      </c>
      <c r="B81" s="28">
        <f t="shared" si="15"/>
        <v>207.59400000000005</v>
      </c>
      <c r="C81" s="28">
        <v>17.3</v>
      </c>
      <c r="D81" s="28">
        <v>17.3</v>
      </c>
      <c r="E81" s="28">
        <v>17.294</v>
      </c>
      <c r="F81" s="35">
        <v>17.3</v>
      </c>
      <c r="G81" s="36">
        <v>17.3</v>
      </c>
      <c r="H81" s="36">
        <v>17.3</v>
      </c>
      <c r="I81" s="36">
        <v>17.3</v>
      </c>
      <c r="J81" s="36">
        <v>17.3</v>
      </c>
      <c r="K81" s="36">
        <v>17.3</v>
      </c>
      <c r="L81" s="36">
        <v>17.3</v>
      </c>
      <c r="M81" s="36">
        <v>17.3</v>
      </c>
      <c r="N81" s="37">
        <v>17.3</v>
      </c>
      <c r="O81" s="27">
        <v>0</v>
      </c>
    </row>
    <row r="82" spans="1:15" ht="15.75" customHeight="1">
      <c r="A82" s="66" t="s">
        <v>74</v>
      </c>
      <c r="B82" s="28">
        <f t="shared" si="15"/>
        <v>41.88000000000002</v>
      </c>
      <c r="C82" s="28">
        <v>3.49</v>
      </c>
      <c r="D82" s="28">
        <v>3.49</v>
      </c>
      <c r="E82" s="28">
        <v>3.49</v>
      </c>
      <c r="F82" s="35">
        <v>3.49</v>
      </c>
      <c r="G82" s="36">
        <v>3.49</v>
      </c>
      <c r="H82" s="36">
        <v>3.49</v>
      </c>
      <c r="I82" s="36">
        <v>3.49</v>
      </c>
      <c r="J82" s="36">
        <v>3.49</v>
      </c>
      <c r="K82" s="36">
        <v>3.49</v>
      </c>
      <c r="L82" s="36">
        <v>3.49</v>
      </c>
      <c r="M82" s="36">
        <v>3.49</v>
      </c>
      <c r="N82" s="37">
        <v>3.49</v>
      </c>
      <c r="O82" s="27">
        <v>0</v>
      </c>
    </row>
    <row r="83" spans="1:15" ht="15.75" customHeight="1">
      <c r="A83" s="66" t="s">
        <v>75</v>
      </c>
      <c r="B83" s="28">
        <f t="shared" si="15"/>
        <v>186.261</v>
      </c>
      <c r="C83" s="28">
        <v>10.23</v>
      </c>
      <c r="D83" s="28">
        <v>26.73</v>
      </c>
      <c r="E83" s="28">
        <v>33.487</v>
      </c>
      <c r="F83" s="35">
        <v>53.57</v>
      </c>
      <c r="G83" s="36">
        <v>0</v>
      </c>
      <c r="H83" s="36">
        <v>8.82</v>
      </c>
      <c r="I83" s="36">
        <v>18.144</v>
      </c>
      <c r="J83" s="36">
        <v>28.032</v>
      </c>
      <c r="K83" s="36">
        <v>7.248</v>
      </c>
      <c r="L83" s="36"/>
      <c r="M83" s="36"/>
      <c r="N83" s="37"/>
      <c r="O83" s="27">
        <v>34.56</v>
      </c>
    </row>
    <row r="84" spans="1:22" ht="37.5" customHeight="1">
      <c r="A84" s="70" t="s">
        <v>76</v>
      </c>
      <c r="B84" s="41">
        <f t="shared" si="15"/>
        <v>2282.8260000000005</v>
      </c>
      <c r="C84" s="41">
        <f>C85+C86+C87+C88</f>
        <v>157.85399999999998</v>
      </c>
      <c r="D84" s="41">
        <f>D85+D86+D87+D88</f>
        <v>158.946</v>
      </c>
      <c r="E84" s="41">
        <v>184.436</v>
      </c>
      <c r="F84" s="42">
        <f aca="true" t="shared" si="19" ref="F84:N84">F85+F86+F87+F88</f>
        <v>164.622</v>
      </c>
      <c r="G84" s="43">
        <f t="shared" si="19"/>
        <v>164.621</v>
      </c>
      <c r="H84" s="43">
        <f t="shared" si="19"/>
        <v>214.621</v>
      </c>
      <c r="I84" s="43">
        <f t="shared" si="19"/>
        <v>264.621</v>
      </c>
      <c r="J84" s="43">
        <f t="shared" si="19"/>
        <v>314.62100000000004</v>
      </c>
      <c r="K84" s="43">
        <f t="shared" si="19"/>
        <v>164.621</v>
      </c>
      <c r="L84" s="43">
        <f t="shared" si="19"/>
        <v>164.621</v>
      </c>
      <c r="M84" s="43">
        <f t="shared" si="19"/>
        <v>164.621</v>
      </c>
      <c r="N84" s="44">
        <f t="shared" si="19"/>
        <v>164.621</v>
      </c>
      <c r="O84" s="25">
        <v>102.86719178785724</v>
      </c>
      <c r="P84" s="25"/>
      <c r="Q84" s="25"/>
      <c r="R84" s="25"/>
      <c r="S84" s="25"/>
      <c r="T84" s="25"/>
      <c r="U84" s="25"/>
      <c r="V84" s="25"/>
    </row>
    <row r="85" spans="1:22" ht="15.75" customHeight="1">
      <c r="A85" s="66" t="s">
        <v>77</v>
      </c>
      <c r="B85" s="28">
        <f t="shared" si="15"/>
        <v>1159.347</v>
      </c>
      <c r="C85" s="28">
        <v>74.8</v>
      </c>
      <c r="D85" s="28">
        <v>72.402</v>
      </c>
      <c r="E85" s="28">
        <v>64.145</v>
      </c>
      <c r="F85" s="35">
        <v>72</v>
      </c>
      <c r="G85" s="36">
        <v>72</v>
      </c>
      <c r="H85" s="36">
        <v>122</v>
      </c>
      <c r="I85" s="36">
        <v>172</v>
      </c>
      <c r="J85" s="36">
        <v>222</v>
      </c>
      <c r="K85" s="36">
        <v>72</v>
      </c>
      <c r="L85" s="36">
        <v>72</v>
      </c>
      <c r="M85" s="36">
        <v>72</v>
      </c>
      <c r="N85" s="37">
        <v>72</v>
      </c>
      <c r="O85" s="27">
        <v>21.239440533336627</v>
      </c>
      <c r="P85" s="1">
        <v>50.36</v>
      </c>
      <c r="V85">
        <v>26.25</v>
      </c>
    </row>
    <row r="86" spans="1:16" ht="48.75" customHeight="1">
      <c r="A86" s="67" t="s">
        <v>78</v>
      </c>
      <c r="B86" s="28">
        <f t="shared" si="15"/>
        <v>645.7979999999999</v>
      </c>
      <c r="C86" s="28">
        <v>51.4</v>
      </c>
      <c r="D86" s="28">
        <v>54.3</v>
      </c>
      <c r="E86" s="28">
        <v>51.398</v>
      </c>
      <c r="F86" s="35">
        <v>54.3</v>
      </c>
      <c r="G86" s="36">
        <v>54.3</v>
      </c>
      <c r="H86" s="36">
        <v>54.3</v>
      </c>
      <c r="I86" s="36">
        <v>54.3</v>
      </c>
      <c r="J86" s="36">
        <v>54.3</v>
      </c>
      <c r="K86" s="36">
        <v>54.3</v>
      </c>
      <c r="L86" s="36">
        <v>54.3</v>
      </c>
      <c r="M86" s="36">
        <v>54.3</v>
      </c>
      <c r="N86" s="37">
        <v>54.3</v>
      </c>
      <c r="O86" s="27">
        <v>58.357162054478394</v>
      </c>
      <c r="P86" s="1">
        <v>51.364</v>
      </c>
    </row>
    <row r="87" spans="1:21" ht="15.75" customHeight="1">
      <c r="A87" s="66" t="s">
        <v>79</v>
      </c>
      <c r="B87" s="28">
        <f t="shared" si="15"/>
        <v>130.463</v>
      </c>
      <c r="C87" s="28">
        <v>10.38</v>
      </c>
      <c r="D87" s="28">
        <v>10.97</v>
      </c>
      <c r="E87" s="28">
        <v>10.383</v>
      </c>
      <c r="F87" s="35">
        <v>10.97</v>
      </c>
      <c r="G87" s="36">
        <v>10.97</v>
      </c>
      <c r="H87" s="36">
        <v>10.97</v>
      </c>
      <c r="I87" s="36">
        <v>10.97</v>
      </c>
      <c r="J87" s="36">
        <v>10.97</v>
      </c>
      <c r="K87" s="36">
        <v>10.97</v>
      </c>
      <c r="L87" s="36">
        <v>10.97</v>
      </c>
      <c r="M87" s="36">
        <v>10.97</v>
      </c>
      <c r="N87" s="37">
        <v>10.97</v>
      </c>
      <c r="O87" s="27">
        <v>11.780589200042208</v>
      </c>
      <c r="P87" s="21"/>
      <c r="Q87" s="17"/>
      <c r="R87" s="17"/>
      <c r="S87" s="17"/>
      <c r="T87" s="17"/>
      <c r="U87" s="17"/>
    </row>
    <row r="88" spans="1:15" ht="15.75" customHeight="1">
      <c r="A88" s="66" t="s">
        <v>80</v>
      </c>
      <c r="B88" s="28">
        <f t="shared" si="15"/>
        <v>347.21799999999996</v>
      </c>
      <c r="C88" s="28">
        <v>21.274</v>
      </c>
      <c r="D88" s="28">
        <v>21.274</v>
      </c>
      <c r="E88" s="28">
        <v>58.51</v>
      </c>
      <c r="F88" s="35">
        <v>27.352</v>
      </c>
      <c r="G88" s="36">
        <v>27.351</v>
      </c>
      <c r="H88" s="36">
        <v>27.351</v>
      </c>
      <c r="I88" s="36">
        <v>27.351</v>
      </c>
      <c r="J88" s="36">
        <v>27.351</v>
      </c>
      <c r="K88" s="36">
        <v>27.351</v>
      </c>
      <c r="L88" s="36">
        <v>27.351</v>
      </c>
      <c r="M88" s="36">
        <v>27.351</v>
      </c>
      <c r="N88" s="37">
        <v>27.351</v>
      </c>
      <c r="O88" s="27">
        <v>11.49</v>
      </c>
    </row>
    <row r="89" spans="1:23" ht="48.75" customHeight="1">
      <c r="A89" s="70" t="s">
        <v>81</v>
      </c>
      <c r="B89" s="41">
        <f t="shared" si="15"/>
        <v>5483.537000000001</v>
      </c>
      <c r="C89" s="41">
        <f>C90+C91+C92+C93</f>
        <v>436.03200000000004</v>
      </c>
      <c r="D89" s="41">
        <f>D90+D91+D92+D93</f>
        <v>416.302</v>
      </c>
      <c r="E89" s="41">
        <v>369.435</v>
      </c>
      <c r="F89" s="42">
        <f aca="true" t="shared" si="20" ref="F89:N89">F90+F91+F92+F93</f>
        <v>483.688</v>
      </c>
      <c r="G89" s="43">
        <f t="shared" si="20"/>
        <v>471.01</v>
      </c>
      <c r="H89" s="43">
        <f t="shared" si="20"/>
        <v>471.01</v>
      </c>
      <c r="I89" s="43">
        <f t="shared" si="20"/>
        <v>471.01</v>
      </c>
      <c r="J89" s="43">
        <f t="shared" si="20"/>
        <v>471.01</v>
      </c>
      <c r="K89" s="43">
        <f t="shared" si="20"/>
        <v>471.01</v>
      </c>
      <c r="L89" s="43">
        <f t="shared" si="20"/>
        <v>471.01</v>
      </c>
      <c r="M89" s="43">
        <f t="shared" si="20"/>
        <v>476.01</v>
      </c>
      <c r="N89" s="44">
        <f t="shared" si="20"/>
        <v>476.01</v>
      </c>
      <c r="O89" s="25">
        <v>371.749948553603</v>
      </c>
      <c r="P89" s="27" t="e">
        <f aca="true" t="shared" si="21" ref="P89:W89">SUM(P90:P93)</f>
        <v>#REF!</v>
      </c>
      <c r="Q89" s="27">
        <f t="shared" si="21"/>
        <v>0</v>
      </c>
      <c r="R89" s="27">
        <f t="shared" si="21"/>
        <v>0</v>
      </c>
      <c r="S89" s="27">
        <f t="shared" si="21"/>
        <v>0</v>
      </c>
      <c r="T89" s="27">
        <f t="shared" si="21"/>
        <v>0</v>
      </c>
      <c r="U89" s="27">
        <f t="shared" si="21"/>
        <v>0</v>
      </c>
      <c r="V89" s="27">
        <f t="shared" si="21"/>
        <v>0</v>
      </c>
      <c r="W89" s="27">
        <f t="shared" si="21"/>
        <v>0</v>
      </c>
    </row>
    <row r="90" spans="1:15" ht="15.75" customHeight="1">
      <c r="A90" s="66" t="s">
        <v>82</v>
      </c>
      <c r="B90" s="28">
        <f t="shared" si="15"/>
        <v>463.773</v>
      </c>
      <c r="C90" s="28">
        <v>47.4</v>
      </c>
      <c r="D90" s="28">
        <v>45.322</v>
      </c>
      <c r="E90" s="28">
        <v>33.373</v>
      </c>
      <c r="F90" s="35">
        <v>47.678</v>
      </c>
      <c r="G90" s="36">
        <v>35</v>
      </c>
      <c r="H90" s="36">
        <v>35</v>
      </c>
      <c r="I90" s="36">
        <v>35</v>
      </c>
      <c r="J90" s="36">
        <v>35</v>
      </c>
      <c r="K90" s="36">
        <v>35</v>
      </c>
      <c r="L90" s="36">
        <v>35</v>
      </c>
      <c r="M90" s="36">
        <v>40</v>
      </c>
      <c r="N90" s="37">
        <v>40</v>
      </c>
      <c r="O90" s="27">
        <v>43.505401902718134</v>
      </c>
    </row>
    <row r="91" spans="1:15" ht="45" customHeight="1">
      <c r="A91" s="67" t="s">
        <v>83</v>
      </c>
      <c r="B91" s="28">
        <f t="shared" si="15"/>
        <v>3899.375000000001</v>
      </c>
      <c r="C91" s="28">
        <v>280.79</v>
      </c>
      <c r="D91" s="28">
        <v>288.3</v>
      </c>
      <c r="E91" s="28">
        <v>248.685</v>
      </c>
      <c r="F91" s="35">
        <v>342.4</v>
      </c>
      <c r="G91" s="36">
        <v>342.4</v>
      </c>
      <c r="H91" s="36">
        <v>342.4</v>
      </c>
      <c r="I91" s="36">
        <v>342.4</v>
      </c>
      <c r="J91" s="36">
        <v>342.4</v>
      </c>
      <c r="K91" s="36">
        <v>342.4</v>
      </c>
      <c r="L91" s="36">
        <v>342.4</v>
      </c>
      <c r="M91" s="36">
        <v>342.4</v>
      </c>
      <c r="N91" s="37">
        <v>342.4</v>
      </c>
      <c r="O91" s="27">
        <v>272.18145813884666</v>
      </c>
    </row>
    <row r="92" spans="1:16" ht="15.75" customHeight="1">
      <c r="A92" s="66" t="s">
        <v>84</v>
      </c>
      <c r="B92" s="28">
        <f t="shared" si="15"/>
        <v>836.5630000000001</v>
      </c>
      <c r="C92" s="28">
        <v>61.16</v>
      </c>
      <c r="D92" s="28">
        <v>62.68</v>
      </c>
      <c r="E92" s="28">
        <v>50.233</v>
      </c>
      <c r="F92" s="35">
        <v>73.61</v>
      </c>
      <c r="G92" s="36">
        <v>73.61</v>
      </c>
      <c r="H92" s="36">
        <v>73.61</v>
      </c>
      <c r="I92" s="36">
        <v>73.61</v>
      </c>
      <c r="J92" s="36">
        <v>73.61</v>
      </c>
      <c r="K92" s="36">
        <v>73.61</v>
      </c>
      <c r="L92" s="36">
        <v>73.61</v>
      </c>
      <c r="M92" s="36">
        <v>73.61</v>
      </c>
      <c r="N92" s="37">
        <v>73.61</v>
      </c>
      <c r="O92" s="27">
        <v>54.94707407807879</v>
      </c>
      <c r="P92" s="8" t="e">
        <f>#REF!*0.202</f>
        <v>#REF!</v>
      </c>
    </row>
    <row r="93" spans="1:17" ht="15.75" customHeight="1">
      <c r="A93" s="66" t="s">
        <v>85</v>
      </c>
      <c r="B93" s="28">
        <f t="shared" si="15"/>
        <v>283.826</v>
      </c>
      <c r="C93" s="28">
        <v>46.682</v>
      </c>
      <c r="D93" s="28">
        <v>20</v>
      </c>
      <c r="E93" s="28">
        <v>37.144</v>
      </c>
      <c r="F93" s="35">
        <v>20</v>
      </c>
      <c r="G93" s="36">
        <v>20</v>
      </c>
      <c r="H93" s="36">
        <v>20</v>
      </c>
      <c r="I93" s="36">
        <v>20</v>
      </c>
      <c r="J93" s="36">
        <v>20</v>
      </c>
      <c r="K93" s="36">
        <v>20</v>
      </c>
      <c r="L93" s="36">
        <v>20</v>
      </c>
      <c r="M93" s="36">
        <v>20</v>
      </c>
      <c r="N93" s="37">
        <v>20</v>
      </c>
      <c r="O93" s="27">
        <v>1.1160144339594091</v>
      </c>
      <c r="P93" s="1">
        <v>0</v>
      </c>
      <c r="Q93" s="11"/>
    </row>
    <row r="94" spans="1:22" ht="31.5" customHeight="1">
      <c r="A94" s="70" t="s">
        <v>86</v>
      </c>
      <c r="B94" s="41">
        <f aca="true" t="shared" si="22" ref="B94:B100">SUM(C94:N94)</f>
        <v>3276.824</v>
      </c>
      <c r="C94" s="41">
        <f>C95+C96+C97+C98+C99</f>
        <v>222.366</v>
      </c>
      <c r="D94" s="41">
        <f>D95+D96+D97+D98+D99</f>
        <v>222.366</v>
      </c>
      <c r="E94" s="41">
        <f>E95+E96+E97+E98+E99</f>
        <v>265.66200000000003</v>
      </c>
      <c r="F94" s="42">
        <f aca="true" t="shared" si="23" ref="F94:N94">F95+F96+F97+F98+F99</f>
        <v>287.3299999999999</v>
      </c>
      <c r="G94" s="43">
        <f t="shared" si="23"/>
        <v>263.5799999999999</v>
      </c>
      <c r="H94" s="43">
        <f t="shared" si="23"/>
        <v>263.5799999999999</v>
      </c>
      <c r="I94" s="43">
        <f t="shared" si="23"/>
        <v>307.74</v>
      </c>
      <c r="J94" s="43">
        <f t="shared" si="23"/>
        <v>288.44</v>
      </c>
      <c r="K94" s="43">
        <f t="shared" si="23"/>
        <v>288.44</v>
      </c>
      <c r="L94" s="43">
        <f t="shared" si="23"/>
        <v>290.44</v>
      </c>
      <c r="M94" s="43">
        <f t="shared" si="23"/>
        <v>288.44</v>
      </c>
      <c r="N94" s="43">
        <f t="shared" si="23"/>
        <v>288.44</v>
      </c>
      <c r="O94" s="25">
        <v>350.52773291448824</v>
      </c>
      <c r="P94" s="25">
        <f aca="true" t="shared" si="24" ref="P94:V94">SUM(P95:P99)</f>
        <v>461.387</v>
      </c>
      <c r="Q94" s="25">
        <f t="shared" si="24"/>
        <v>0</v>
      </c>
      <c r="R94" s="25">
        <f t="shared" si="24"/>
        <v>0</v>
      </c>
      <c r="S94" s="25">
        <f t="shared" si="24"/>
        <v>0</v>
      </c>
      <c r="T94" s="25">
        <f t="shared" si="24"/>
        <v>0</v>
      </c>
      <c r="U94" s="25">
        <f t="shared" si="24"/>
        <v>0</v>
      </c>
      <c r="V94" s="25">
        <f t="shared" si="24"/>
        <v>0</v>
      </c>
    </row>
    <row r="95" spans="1:16" ht="15.75" customHeight="1">
      <c r="A95" s="66" t="s">
        <v>87</v>
      </c>
      <c r="B95" s="28">
        <f t="shared" si="22"/>
        <v>2488.178</v>
      </c>
      <c r="C95" s="28">
        <v>171.353</v>
      </c>
      <c r="D95" s="28">
        <v>171.353</v>
      </c>
      <c r="E95" s="28">
        <v>171.352</v>
      </c>
      <c r="F95" s="35">
        <v>205.64</v>
      </c>
      <c r="G95" s="36">
        <v>205.64</v>
      </c>
      <c r="H95" s="36">
        <v>205.64</v>
      </c>
      <c r="I95" s="36">
        <v>226.2</v>
      </c>
      <c r="J95" s="36">
        <v>226.2</v>
      </c>
      <c r="K95" s="36">
        <v>226.2</v>
      </c>
      <c r="L95" s="36">
        <v>226.2</v>
      </c>
      <c r="M95" s="36">
        <v>226.2</v>
      </c>
      <c r="N95" s="37">
        <v>226.2</v>
      </c>
      <c r="O95" s="27">
        <v>259.60807843688997</v>
      </c>
      <c r="P95" s="1">
        <v>355.478</v>
      </c>
    </row>
    <row r="96" spans="1:16" ht="15.75" customHeight="1">
      <c r="A96" s="66" t="s">
        <v>88</v>
      </c>
      <c r="B96" s="28">
        <f t="shared" si="22"/>
        <v>502.58</v>
      </c>
      <c r="C96" s="28">
        <v>34.613</v>
      </c>
      <c r="D96" s="28">
        <v>34.613</v>
      </c>
      <c r="E96" s="28">
        <v>34.594</v>
      </c>
      <c r="F96" s="35">
        <v>41.54</v>
      </c>
      <c r="G96" s="36">
        <v>41.54</v>
      </c>
      <c r="H96" s="36">
        <v>41.54</v>
      </c>
      <c r="I96" s="36">
        <v>45.69</v>
      </c>
      <c r="J96" s="36">
        <v>45.69</v>
      </c>
      <c r="K96" s="36">
        <v>45.69</v>
      </c>
      <c r="L96" s="36">
        <v>45.69</v>
      </c>
      <c r="M96" s="36">
        <v>45.69</v>
      </c>
      <c r="N96" s="37">
        <v>45.69</v>
      </c>
      <c r="O96" s="27">
        <v>52.36509243974896</v>
      </c>
      <c r="P96" s="1">
        <v>71.806</v>
      </c>
    </row>
    <row r="97" spans="1:17" ht="29.25" customHeight="1">
      <c r="A97" s="67" t="s">
        <v>180</v>
      </c>
      <c r="B97" s="28">
        <f t="shared" si="22"/>
        <v>184.527</v>
      </c>
      <c r="C97" s="28">
        <v>13.75</v>
      </c>
      <c r="D97" s="28">
        <v>13.75</v>
      </c>
      <c r="E97" s="28">
        <v>33.277</v>
      </c>
      <c r="F97" s="35">
        <v>13.75</v>
      </c>
      <c r="G97" s="36">
        <v>13.75</v>
      </c>
      <c r="H97" s="36">
        <v>13.75</v>
      </c>
      <c r="I97" s="36">
        <v>13.75</v>
      </c>
      <c r="J97" s="36">
        <v>13.75</v>
      </c>
      <c r="K97" s="36">
        <v>13.75</v>
      </c>
      <c r="L97" s="36">
        <v>13.75</v>
      </c>
      <c r="M97" s="36">
        <v>13.75</v>
      </c>
      <c r="N97" s="37">
        <v>13.75</v>
      </c>
      <c r="O97" s="27">
        <v>11.218914086349198</v>
      </c>
      <c r="P97" s="1">
        <f>5.89</f>
        <v>5.89</v>
      </c>
      <c r="Q97" s="1" t="s">
        <v>89</v>
      </c>
    </row>
    <row r="98" spans="1:17" ht="29.25" customHeight="1">
      <c r="A98" s="67" t="s">
        <v>90</v>
      </c>
      <c r="B98" s="28">
        <f t="shared" si="22"/>
        <v>45.54699999999998</v>
      </c>
      <c r="C98" s="28">
        <v>2.65</v>
      </c>
      <c r="D98" s="28">
        <v>2.65</v>
      </c>
      <c r="E98" s="28">
        <v>15.497</v>
      </c>
      <c r="F98" s="35">
        <v>2.65</v>
      </c>
      <c r="G98" s="36">
        <v>2.65</v>
      </c>
      <c r="H98" s="36">
        <v>2.65</v>
      </c>
      <c r="I98" s="36">
        <v>2.8</v>
      </c>
      <c r="J98" s="36">
        <v>2.8</v>
      </c>
      <c r="K98" s="36">
        <v>2.8</v>
      </c>
      <c r="L98" s="36">
        <v>2.8</v>
      </c>
      <c r="M98" s="36">
        <v>2.8</v>
      </c>
      <c r="N98" s="37">
        <v>2.8</v>
      </c>
      <c r="O98" s="27">
        <v>2.332875765254908</v>
      </c>
      <c r="P98" s="1">
        <v>0</v>
      </c>
      <c r="Q98" s="11" t="s">
        <v>176</v>
      </c>
    </row>
    <row r="99" spans="1:17" ht="29.25" customHeight="1">
      <c r="A99" s="67" t="s">
        <v>91</v>
      </c>
      <c r="B99" s="28">
        <f t="shared" si="22"/>
        <v>55.992000000000004</v>
      </c>
      <c r="C99" s="28">
        <v>0</v>
      </c>
      <c r="D99" s="28">
        <v>0</v>
      </c>
      <c r="E99" s="28">
        <v>10.942</v>
      </c>
      <c r="F99" s="35">
        <v>23.75</v>
      </c>
      <c r="G99" s="36">
        <v>0</v>
      </c>
      <c r="H99" s="36">
        <v>0</v>
      </c>
      <c r="I99" s="36">
        <v>19.3</v>
      </c>
      <c r="J99" s="36">
        <v>0</v>
      </c>
      <c r="K99" s="36">
        <v>0</v>
      </c>
      <c r="L99" s="36">
        <v>2</v>
      </c>
      <c r="M99" s="36">
        <v>0</v>
      </c>
      <c r="N99" s="37">
        <v>0</v>
      </c>
      <c r="O99" s="27">
        <v>25.002772186245167</v>
      </c>
      <c r="P99" s="6">
        <f>14.5+6.311+7.402</f>
        <v>28.213</v>
      </c>
      <c r="Q99" s="11" t="s">
        <v>174</v>
      </c>
    </row>
    <row r="100" spans="1:23" s="10" customFormat="1" ht="29.25" customHeight="1">
      <c r="A100" s="69" t="s">
        <v>92</v>
      </c>
      <c r="B100" s="48">
        <f t="shared" si="22"/>
        <v>720.8040000000001</v>
      </c>
      <c r="C100" s="48">
        <v>58.3</v>
      </c>
      <c r="D100" s="48">
        <v>59.6</v>
      </c>
      <c r="E100" s="48">
        <v>66.504</v>
      </c>
      <c r="F100" s="49">
        <v>59.6</v>
      </c>
      <c r="G100" s="50">
        <v>59.6</v>
      </c>
      <c r="H100" s="50">
        <v>59.6</v>
      </c>
      <c r="I100" s="50">
        <v>59.6</v>
      </c>
      <c r="J100" s="50">
        <v>59.6</v>
      </c>
      <c r="K100" s="50">
        <v>59.6</v>
      </c>
      <c r="L100" s="50">
        <v>59.6</v>
      </c>
      <c r="M100" s="50">
        <v>59.6</v>
      </c>
      <c r="N100" s="51">
        <v>59.6</v>
      </c>
      <c r="O100" s="25">
        <v>96.82742068918988</v>
      </c>
      <c r="P100" s="25">
        <f aca="true" t="shared" si="25" ref="P100:W100">P101+P102+P103+P104+P107+P108+P109</f>
        <v>100.431</v>
      </c>
      <c r="Q100" s="25">
        <f t="shared" si="25"/>
        <v>27.203</v>
      </c>
      <c r="R100" s="25">
        <f t="shared" si="25"/>
        <v>0</v>
      </c>
      <c r="S100" s="25">
        <f t="shared" si="25"/>
        <v>0</v>
      </c>
      <c r="T100" s="25">
        <f t="shared" si="25"/>
        <v>0</v>
      </c>
      <c r="U100" s="25">
        <f t="shared" si="25"/>
        <v>0</v>
      </c>
      <c r="V100" s="25">
        <f t="shared" si="25"/>
        <v>0</v>
      </c>
      <c r="W100" s="25">
        <f t="shared" si="25"/>
        <v>0</v>
      </c>
    </row>
    <row r="101" spans="1:16" ht="15.75" customHeight="1">
      <c r="A101" s="66" t="s">
        <v>93</v>
      </c>
      <c r="B101" s="28"/>
      <c r="C101" s="28"/>
      <c r="D101" s="28"/>
      <c r="E101" s="28"/>
      <c r="F101" s="35"/>
      <c r="G101" s="36"/>
      <c r="H101" s="36"/>
      <c r="I101" s="36"/>
      <c r="J101" s="36"/>
      <c r="K101" s="36"/>
      <c r="L101" s="36"/>
      <c r="M101" s="36"/>
      <c r="N101" s="37"/>
      <c r="O101" s="27">
        <v>24.54436666057213</v>
      </c>
      <c r="P101" s="1">
        <v>29.801</v>
      </c>
    </row>
    <row r="102" spans="1:16" ht="15.75" customHeight="1">
      <c r="A102" s="66" t="s">
        <v>94</v>
      </c>
      <c r="B102" s="28"/>
      <c r="C102" s="28"/>
      <c r="D102" s="28"/>
      <c r="E102" s="28"/>
      <c r="F102" s="35"/>
      <c r="G102" s="36"/>
      <c r="H102" s="36"/>
      <c r="I102" s="36"/>
      <c r="J102" s="36"/>
      <c r="K102" s="36"/>
      <c r="L102" s="36"/>
      <c r="M102" s="36"/>
      <c r="N102" s="37"/>
      <c r="O102" s="27">
        <v>29.74539587214335</v>
      </c>
      <c r="P102" s="1">
        <f>31.559+4.497</f>
        <v>36.056</v>
      </c>
    </row>
    <row r="103" spans="1:17" ht="15.75" customHeight="1">
      <c r="A103" s="66" t="s">
        <v>95</v>
      </c>
      <c r="B103" s="28"/>
      <c r="C103" s="28"/>
      <c r="D103" s="28"/>
      <c r="E103" s="28"/>
      <c r="F103" s="35"/>
      <c r="G103" s="36"/>
      <c r="H103" s="36"/>
      <c r="I103" s="36"/>
      <c r="J103" s="36"/>
      <c r="K103" s="36"/>
      <c r="L103" s="36"/>
      <c r="M103" s="36"/>
      <c r="N103" s="37"/>
      <c r="O103" s="27">
        <v>25.408343452038807</v>
      </c>
      <c r="P103" s="1">
        <v>30.784</v>
      </c>
      <c r="Q103" s="1">
        <v>27.203</v>
      </c>
    </row>
    <row r="104" spans="1:16" ht="15.75" customHeight="1">
      <c r="A104" s="66" t="s">
        <v>96</v>
      </c>
      <c r="B104" s="28"/>
      <c r="C104" s="28"/>
      <c r="D104" s="28"/>
      <c r="E104" s="28"/>
      <c r="F104" s="35"/>
      <c r="G104" s="36"/>
      <c r="H104" s="36"/>
      <c r="I104" s="36"/>
      <c r="J104" s="36"/>
      <c r="K104" s="36"/>
      <c r="L104" s="36"/>
      <c r="M104" s="36"/>
      <c r="N104" s="37"/>
      <c r="O104" s="27">
        <v>6.232458619356698</v>
      </c>
      <c r="P104" s="1">
        <v>0</v>
      </c>
    </row>
    <row r="105" spans="1:16" ht="15.75" customHeight="1">
      <c r="A105" s="66" t="s">
        <v>97</v>
      </c>
      <c r="B105" s="28"/>
      <c r="C105" s="28"/>
      <c r="D105" s="28"/>
      <c r="E105" s="28"/>
      <c r="F105" s="35"/>
      <c r="G105" s="36"/>
      <c r="H105" s="36"/>
      <c r="I105" s="36"/>
      <c r="J105" s="36"/>
      <c r="K105" s="36"/>
      <c r="L105" s="36"/>
      <c r="M105" s="36"/>
      <c r="N105" s="37"/>
      <c r="O105" s="27">
        <v>5.185073736190899</v>
      </c>
      <c r="P105" s="1">
        <v>16.882</v>
      </c>
    </row>
    <row r="106" spans="1:16" ht="15.75" customHeight="1">
      <c r="A106" s="66" t="s">
        <v>98</v>
      </c>
      <c r="B106" s="28"/>
      <c r="C106" s="28"/>
      <c r="D106" s="28"/>
      <c r="E106" s="28"/>
      <c r="F106" s="35"/>
      <c r="G106" s="36"/>
      <c r="H106" s="36"/>
      <c r="I106" s="36"/>
      <c r="J106" s="36"/>
      <c r="K106" s="36"/>
      <c r="L106" s="36"/>
      <c r="M106" s="36"/>
      <c r="N106" s="37"/>
      <c r="O106" s="27">
        <v>1.0473848831657986</v>
      </c>
      <c r="P106" s="1">
        <v>0</v>
      </c>
    </row>
    <row r="107" spans="1:16" ht="15.75" customHeight="1">
      <c r="A107" s="66" t="s">
        <v>99</v>
      </c>
      <c r="B107" s="28"/>
      <c r="C107" s="28"/>
      <c r="D107" s="28"/>
      <c r="E107" s="28"/>
      <c r="F107" s="35"/>
      <c r="G107" s="36"/>
      <c r="H107" s="36"/>
      <c r="I107" s="36"/>
      <c r="J107" s="36"/>
      <c r="K107" s="36"/>
      <c r="L107" s="36"/>
      <c r="M107" s="36"/>
      <c r="N107" s="37"/>
      <c r="O107" s="27">
        <v>0.5486767711740482</v>
      </c>
      <c r="P107" s="1">
        <v>0</v>
      </c>
    </row>
    <row r="108" spans="1:16" ht="15.75" customHeight="1">
      <c r="A108" s="66" t="s">
        <v>100</v>
      </c>
      <c r="B108" s="28"/>
      <c r="C108" s="28"/>
      <c r="D108" s="28"/>
      <c r="E108" s="28"/>
      <c r="F108" s="35"/>
      <c r="G108" s="36"/>
      <c r="H108" s="36"/>
      <c r="I108" s="36"/>
      <c r="J108" s="36"/>
      <c r="K108" s="36"/>
      <c r="L108" s="36"/>
      <c r="M108" s="36"/>
      <c r="N108" s="37"/>
      <c r="O108" s="27">
        <v>1.348179313904844</v>
      </c>
      <c r="P108" s="1">
        <f>3.79</f>
        <v>3.79</v>
      </c>
    </row>
    <row r="109" spans="1:15" ht="15.75" customHeight="1">
      <c r="A109" s="66" t="s">
        <v>177</v>
      </c>
      <c r="B109" s="28"/>
      <c r="C109" s="28"/>
      <c r="D109" s="28"/>
      <c r="E109" s="28"/>
      <c r="F109" s="35"/>
      <c r="G109" s="36"/>
      <c r="H109" s="36"/>
      <c r="I109" s="36"/>
      <c r="J109" s="36"/>
      <c r="K109" s="36"/>
      <c r="L109" s="36"/>
      <c r="M109" s="36"/>
      <c r="N109" s="37"/>
      <c r="O109" s="27">
        <v>9</v>
      </c>
    </row>
    <row r="110" spans="1:18" s="10" customFormat="1" ht="30" customHeight="1">
      <c r="A110" s="69" t="s">
        <v>101</v>
      </c>
      <c r="B110" s="48">
        <f>SUM(C110:N110)</f>
        <v>169.161</v>
      </c>
      <c r="C110" s="48">
        <v>29.785</v>
      </c>
      <c r="D110" s="48">
        <v>11.9</v>
      </c>
      <c r="E110" s="48">
        <v>12.216</v>
      </c>
      <c r="F110" s="49">
        <v>11.9</v>
      </c>
      <c r="G110" s="50">
        <v>11.9</v>
      </c>
      <c r="H110" s="50">
        <v>11.9</v>
      </c>
      <c r="I110" s="50">
        <v>13.26</v>
      </c>
      <c r="J110" s="50">
        <v>13.26</v>
      </c>
      <c r="K110" s="50">
        <v>13.26</v>
      </c>
      <c r="L110" s="50">
        <v>13.26</v>
      </c>
      <c r="M110" s="50">
        <v>13.26</v>
      </c>
      <c r="N110" s="51">
        <v>13.26</v>
      </c>
      <c r="O110" s="25">
        <v>19.919210738520206</v>
      </c>
      <c r="P110" s="9">
        <v>0.004</v>
      </c>
      <c r="Q110" s="9"/>
      <c r="R110" s="9"/>
    </row>
    <row r="111" spans="1:20" s="10" customFormat="1" ht="49.5" customHeight="1">
      <c r="A111" s="69" t="s">
        <v>102</v>
      </c>
      <c r="B111" s="48">
        <f>SUM(C111:N111)</f>
        <v>292.7179999999999</v>
      </c>
      <c r="C111" s="48">
        <v>30.18</v>
      </c>
      <c r="D111" s="48">
        <v>30.18</v>
      </c>
      <c r="E111" s="48">
        <v>77.558</v>
      </c>
      <c r="F111" s="49">
        <v>17.2</v>
      </c>
      <c r="G111" s="50">
        <v>17.2</v>
      </c>
      <c r="H111" s="50">
        <v>17.2</v>
      </c>
      <c r="I111" s="50">
        <v>17.2</v>
      </c>
      <c r="J111" s="50">
        <v>17.2</v>
      </c>
      <c r="K111" s="50">
        <v>17.2</v>
      </c>
      <c r="L111" s="50">
        <v>17.2</v>
      </c>
      <c r="M111" s="50">
        <v>17.2</v>
      </c>
      <c r="N111" s="51">
        <v>17.2</v>
      </c>
      <c r="O111" s="25">
        <v>41.58813191145275</v>
      </c>
      <c r="P111" s="9"/>
      <c r="Q111" s="9"/>
      <c r="R111" s="9"/>
      <c r="T111" s="10">
        <f>SUM(T112:T114)</f>
        <v>3.312</v>
      </c>
    </row>
    <row r="112" spans="1:20" ht="15.75" customHeight="1">
      <c r="A112" s="66" t="s">
        <v>103</v>
      </c>
      <c r="B112" s="28"/>
      <c r="C112" s="28"/>
      <c r="D112" s="28"/>
      <c r="E112" s="28"/>
      <c r="F112" s="35"/>
      <c r="G112" s="36"/>
      <c r="H112" s="36"/>
      <c r="I112" s="36"/>
      <c r="J112" s="36"/>
      <c r="K112" s="36"/>
      <c r="L112" s="36"/>
      <c r="M112" s="36"/>
      <c r="N112" s="37"/>
      <c r="O112" s="27">
        <v>32.382257422551966</v>
      </c>
      <c r="P112" s="1">
        <v>25.694</v>
      </c>
      <c r="T112">
        <v>2.09</v>
      </c>
    </row>
    <row r="113" spans="1:21" ht="15.75" customHeight="1">
      <c r="A113" s="66" t="s">
        <v>104</v>
      </c>
      <c r="B113" s="28"/>
      <c r="C113" s="28"/>
      <c r="D113" s="28"/>
      <c r="E113" s="28"/>
      <c r="F113" s="35"/>
      <c r="G113" s="36"/>
      <c r="H113" s="36"/>
      <c r="I113" s="36"/>
      <c r="J113" s="36"/>
      <c r="K113" s="36"/>
      <c r="L113" s="36"/>
      <c r="M113" s="36"/>
      <c r="N113" s="37"/>
      <c r="O113" s="27">
        <v>9.05814742699532</v>
      </c>
      <c r="P113" s="1">
        <v>6.22</v>
      </c>
      <c r="T113">
        <v>1.2</v>
      </c>
      <c r="U113">
        <f>T111-T112-T114</f>
        <v>1.2</v>
      </c>
    </row>
    <row r="114" spans="1:20" ht="15.75" customHeight="1">
      <c r="A114" s="66" t="s">
        <v>105</v>
      </c>
      <c r="B114" s="28"/>
      <c r="C114" s="28"/>
      <c r="D114" s="28"/>
      <c r="E114" s="28"/>
      <c r="F114" s="35"/>
      <c r="G114" s="36"/>
      <c r="H114" s="36"/>
      <c r="I114" s="36"/>
      <c r="J114" s="36"/>
      <c r="K114" s="36"/>
      <c r="L114" s="36"/>
      <c r="M114" s="36"/>
      <c r="N114" s="37"/>
      <c r="O114" s="27">
        <v>0.14772706190546553</v>
      </c>
      <c r="P114" s="1">
        <v>0.438</v>
      </c>
      <c r="T114">
        <v>0.022</v>
      </c>
    </row>
    <row r="115" spans="1:18" s="13" customFormat="1" ht="15.75" customHeight="1">
      <c r="A115" s="65" t="s">
        <v>106</v>
      </c>
      <c r="B115" s="48">
        <f>SUM(C115:N115)</f>
        <v>302.217</v>
      </c>
      <c r="C115" s="48">
        <v>55.8</v>
      </c>
      <c r="D115" s="48">
        <v>46.4</v>
      </c>
      <c r="E115" s="48">
        <v>20.017</v>
      </c>
      <c r="F115" s="49">
        <v>20</v>
      </c>
      <c r="G115" s="50">
        <v>20</v>
      </c>
      <c r="H115" s="50">
        <v>20</v>
      </c>
      <c r="I115" s="50">
        <v>20</v>
      </c>
      <c r="J115" s="50">
        <v>20</v>
      </c>
      <c r="K115" s="50">
        <v>20</v>
      </c>
      <c r="L115" s="50">
        <v>20</v>
      </c>
      <c r="M115" s="50">
        <v>20</v>
      </c>
      <c r="N115" s="51">
        <v>20</v>
      </c>
      <c r="O115" s="25">
        <v>369.73300000000006</v>
      </c>
      <c r="P115" s="12">
        <f>3.825</f>
        <v>3.825</v>
      </c>
      <c r="Q115" s="12">
        <v>8594</v>
      </c>
      <c r="R115" s="12"/>
    </row>
    <row r="116" spans="1:15" ht="15.75" customHeight="1" hidden="1">
      <c r="A116" s="65" t="s">
        <v>107</v>
      </c>
      <c r="B116" s="34">
        <f>SUM(C116:N116)</f>
        <v>0</v>
      </c>
      <c r="C116" s="34">
        <f aca="true" t="shared" si="26" ref="C116:N116">C117+C121+C122+C123+C124</f>
        <v>0</v>
      </c>
      <c r="D116" s="34">
        <f t="shared" si="26"/>
        <v>0</v>
      </c>
      <c r="E116" s="34">
        <f t="shared" si="26"/>
        <v>0</v>
      </c>
      <c r="F116" s="38">
        <f t="shared" si="26"/>
        <v>0</v>
      </c>
      <c r="G116" s="39">
        <f t="shared" si="26"/>
        <v>0</v>
      </c>
      <c r="H116" s="39">
        <f t="shared" si="26"/>
        <v>0</v>
      </c>
      <c r="I116" s="39">
        <f t="shared" si="26"/>
        <v>0</v>
      </c>
      <c r="J116" s="39">
        <f t="shared" si="26"/>
        <v>0</v>
      </c>
      <c r="K116" s="39">
        <f t="shared" si="26"/>
        <v>0</v>
      </c>
      <c r="L116" s="39">
        <f t="shared" si="26"/>
        <v>0</v>
      </c>
      <c r="M116" s="39">
        <f t="shared" si="26"/>
        <v>0</v>
      </c>
      <c r="N116" s="40">
        <f t="shared" si="26"/>
        <v>0</v>
      </c>
      <c r="O116" s="27" t="e">
        <v>#REF!</v>
      </c>
    </row>
    <row r="117" spans="1:15" ht="15.75" customHeight="1" hidden="1">
      <c r="A117" s="68" t="s">
        <v>108</v>
      </c>
      <c r="B117" s="41">
        <f>SUM(C117:N117)</f>
        <v>0</v>
      </c>
      <c r="C117" s="41">
        <f aca="true" t="shared" si="27" ref="C117:N117">C118+C119+C120</f>
        <v>0</v>
      </c>
      <c r="D117" s="41">
        <f t="shared" si="27"/>
        <v>0</v>
      </c>
      <c r="E117" s="41">
        <f t="shared" si="27"/>
        <v>0</v>
      </c>
      <c r="F117" s="42">
        <f t="shared" si="27"/>
        <v>0</v>
      </c>
      <c r="G117" s="43">
        <f t="shared" si="27"/>
        <v>0</v>
      </c>
      <c r="H117" s="43">
        <f t="shared" si="27"/>
        <v>0</v>
      </c>
      <c r="I117" s="43">
        <f t="shared" si="27"/>
        <v>0</v>
      </c>
      <c r="J117" s="43">
        <f t="shared" si="27"/>
        <v>0</v>
      </c>
      <c r="K117" s="43">
        <f t="shared" si="27"/>
        <v>0</v>
      </c>
      <c r="L117" s="43">
        <f t="shared" si="27"/>
        <v>0</v>
      </c>
      <c r="M117" s="43">
        <f t="shared" si="27"/>
        <v>0</v>
      </c>
      <c r="N117" s="44">
        <f t="shared" si="27"/>
        <v>0</v>
      </c>
      <c r="O117" s="27" t="e">
        <v>#REF!</v>
      </c>
    </row>
    <row r="118" spans="1:15" ht="15.75" customHeight="1" hidden="1">
      <c r="A118" s="66" t="s">
        <v>72</v>
      </c>
      <c r="B118" s="28">
        <v>0</v>
      </c>
      <c r="C118" s="28">
        <v>0</v>
      </c>
      <c r="D118" s="28">
        <v>0</v>
      </c>
      <c r="E118" s="28">
        <v>0</v>
      </c>
      <c r="F118" s="35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7">
        <v>0</v>
      </c>
      <c r="O118" s="27" t="e">
        <v>#REF!</v>
      </c>
    </row>
    <row r="119" spans="1:15" ht="15.75" customHeight="1" hidden="1">
      <c r="A119" s="66" t="s">
        <v>109</v>
      </c>
      <c r="B119" s="28">
        <v>0</v>
      </c>
      <c r="C119" s="28">
        <v>0</v>
      </c>
      <c r="D119" s="28">
        <v>0</v>
      </c>
      <c r="E119" s="28">
        <v>0</v>
      </c>
      <c r="F119" s="35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7">
        <v>0</v>
      </c>
      <c r="O119" s="27" t="e">
        <v>#REF!</v>
      </c>
    </row>
    <row r="120" spans="1:15" ht="15.75" customHeight="1" hidden="1">
      <c r="A120" s="66" t="s">
        <v>74</v>
      </c>
      <c r="B120" s="28">
        <v>0</v>
      </c>
      <c r="C120" s="28">
        <v>0</v>
      </c>
      <c r="D120" s="28">
        <v>0</v>
      </c>
      <c r="E120" s="28">
        <v>0</v>
      </c>
      <c r="F120" s="35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7">
        <v>0</v>
      </c>
      <c r="O120" s="27" t="e">
        <v>#REF!</v>
      </c>
    </row>
    <row r="121" spans="1:15" ht="15.75" customHeight="1" hidden="1">
      <c r="A121" s="66" t="s">
        <v>110</v>
      </c>
      <c r="B121" s="28">
        <v>0</v>
      </c>
      <c r="C121" s="28">
        <v>0</v>
      </c>
      <c r="D121" s="28">
        <v>0</v>
      </c>
      <c r="E121" s="28">
        <v>0</v>
      </c>
      <c r="F121" s="35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7">
        <v>0</v>
      </c>
      <c r="O121" s="27" t="e">
        <v>#REF!</v>
      </c>
    </row>
    <row r="122" spans="1:15" ht="15.75" customHeight="1" hidden="1">
      <c r="A122" s="66" t="s">
        <v>111</v>
      </c>
      <c r="B122" s="28">
        <v>0</v>
      </c>
      <c r="C122" s="28">
        <v>0</v>
      </c>
      <c r="D122" s="28">
        <v>0</v>
      </c>
      <c r="E122" s="28">
        <v>0</v>
      </c>
      <c r="F122" s="35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7">
        <v>0</v>
      </c>
      <c r="O122" s="27" t="e">
        <v>#REF!</v>
      </c>
    </row>
    <row r="123" spans="1:15" ht="15.75" customHeight="1" hidden="1">
      <c r="A123" s="66" t="s">
        <v>112</v>
      </c>
      <c r="B123" s="28">
        <v>0</v>
      </c>
      <c r="C123" s="28">
        <v>0</v>
      </c>
      <c r="D123" s="28">
        <v>0</v>
      </c>
      <c r="E123" s="28">
        <v>0</v>
      </c>
      <c r="F123" s="35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7">
        <v>0</v>
      </c>
      <c r="O123" s="27" t="e">
        <v>#REF!</v>
      </c>
    </row>
    <row r="124" spans="1:15" ht="15.75" customHeight="1" hidden="1">
      <c r="A124" s="66" t="s">
        <v>113</v>
      </c>
      <c r="B124" s="28">
        <v>0</v>
      </c>
      <c r="C124" s="28">
        <v>0</v>
      </c>
      <c r="D124" s="28">
        <v>0</v>
      </c>
      <c r="E124" s="28">
        <v>0</v>
      </c>
      <c r="F124" s="35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7">
        <v>0</v>
      </c>
      <c r="O124" s="27" t="e">
        <v>#REF!</v>
      </c>
    </row>
    <row r="125" spans="1:15" ht="15.75" customHeight="1">
      <c r="A125" s="65" t="s">
        <v>114</v>
      </c>
      <c r="B125" s="34">
        <f aca="true" t="shared" si="28" ref="B125:B132">SUM(C125:N125)</f>
        <v>1661.9200000000005</v>
      </c>
      <c r="C125" s="34">
        <f>C126+C127+C128+C129+C130+C131+C132+C133+C134</f>
        <v>138.049</v>
      </c>
      <c r="D125" s="34">
        <f>D126+D127+D128+D129+D130+D131+D132+D133+D134</f>
        <v>131.356</v>
      </c>
      <c r="E125" s="34">
        <v>147.911</v>
      </c>
      <c r="F125" s="38">
        <f aca="true" t="shared" si="29" ref="F125:N125">F126+F127+F128+F129+F130+F131+F132+F133+F134</f>
        <v>132.95600000000002</v>
      </c>
      <c r="G125" s="39">
        <f t="shared" si="29"/>
        <v>132.95600000000002</v>
      </c>
      <c r="H125" s="39">
        <f t="shared" si="29"/>
        <v>132.95600000000002</v>
      </c>
      <c r="I125" s="39">
        <f t="shared" si="29"/>
        <v>140.95600000000002</v>
      </c>
      <c r="J125" s="39">
        <f t="shared" si="29"/>
        <v>140.95600000000002</v>
      </c>
      <c r="K125" s="39">
        <f t="shared" si="29"/>
        <v>140.95600000000002</v>
      </c>
      <c r="L125" s="39">
        <f t="shared" si="29"/>
        <v>140.95600000000002</v>
      </c>
      <c r="M125" s="39">
        <f t="shared" si="29"/>
        <v>140.95600000000002</v>
      </c>
      <c r="N125" s="39">
        <f t="shared" si="29"/>
        <v>140.95600000000002</v>
      </c>
      <c r="O125" s="25">
        <v>175.4648389431869</v>
      </c>
    </row>
    <row r="126" spans="1:16" ht="15.75" customHeight="1">
      <c r="A126" s="66" t="s">
        <v>115</v>
      </c>
      <c r="B126" s="28">
        <f t="shared" si="28"/>
        <v>125.425</v>
      </c>
      <c r="C126" s="28">
        <v>10</v>
      </c>
      <c r="D126" s="28">
        <v>10</v>
      </c>
      <c r="E126" s="28">
        <v>15.425</v>
      </c>
      <c r="F126" s="35">
        <v>10</v>
      </c>
      <c r="G126" s="36">
        <v>10</v>
      </c>
      <c r="H126" s="36">
        <v>10</v>
      </c>
      <c r="I126" s="36">
        <v>10</v>
      </c>
      <c r="J126" s="36">
        <v>10</v>
      </c>
      <c r="K126" s="36">
        <v>10</v>
      </c>
      <c r="L126" s="36">
        <v>10</v>
      </c>
      <c r="M126" s="36">
        <v>10</v>
      </c>
      <c r="N126" s="37">
        <v>10</v>
      </c>
      <c r="O126" s="27">
        <v>17.24934814027944</v>
      </c>
      <c r="P126" s="1">
        <v>44.95</v>
      </c>
    </row>
    <row r="127" spans="1:16" ht="15.75" customHeight="1">
      <c r="A127" s="66" t="s">
        <v>116</v>
      </c>
      <c r="B127" s="28">
        <f t="shared" si="28"/>
        <v>368.58799999999997</v>
      </c>
      <c r="C127" s="28">
        <v>35.093</v>
      </c>
      <c r="D127" s="28">
        <v>28.4</v>
      </c>
      <c r="E127" s="28">
        <v>35.095</v>
      </c>
      <c r="F127" s="35">
        <v>30</v>
      </c>
      <c r="G127" s="36">
        <v>30</v>
      </c>
      <c r="H127" s="36">
        <v>30</v>
      </c>
      <c r="I127" s="36">
        <v>30</v>
      </c>
      <c r="J127" s="36">
        <v>30</v>
      </c>
      <c r="K127" s="36">
        <v>30</v>
      </c>
      <c r="L127" s="36">
        <v>30</v>
      </c>
      <c r="M127" s="36">
        <v>30</v>
      </c>
      <c r="N127" s="37">
        <v>30</v>
      </c>
      <c r="O127" s="27">
        <v>25.64385256924858</v>
      </c>
      <c r="P127" s="6">
        <v>46.575</v>
      </c>
    </row>
    <row r="128" spans="1:16" ht="15.75" customHeight="1">
      <c r="A128" s="66" t="s">
        <v>117</v>
      </c>
      <c r="B128" s="28">
        <f t="shared" si="28"/>
        <v>408.144</v>
      </c>
      <c r="C128" s="28">
        <v>34.012</v>
      </c>
      <c r="D128" s="28">
        <v>34.012</v>
      </c>
      <c r="E128" s="28">
        <v>34.012</v>
      </c>
      <c r="F128" s="35">
        <v>34.012</v>
      </c>
      <c r="G128" s="36">
        <v>34.012</v>
      </c>
      <c r="H128" s="36">
        <v>34.012</v>
      </c>
      <c r="I128" s="36">
        <v>34.012</v>
      </c>
      <c r="J128" s="36">
        <v>34.012</v>
      </c>
      <c r="K128" s="36">
        <v>34.012</v>
      </c>
      <c r="L128" s="36">
        <v>34.012</v>
      </c>
      <c r="M128" s="36">
        <v>34.012</v>
      </c>
      <c r="N128" s="37">
        <v>34.012</v>
      </c>
      <c r="O128" s="27">
        <v>27.622328963294585</v>
      </c>
      <c r="P128" s="6">
        <v>34.012</v>
      </c>
    </row>
    <row r="129" spans="1:16" ht="15.75" customHeight="1">
      <c r="A129" s="66" t="s">
        <v>118</v>
      </c>
      <c r="B129" s="28">
        <f t="shared" si="28"/>
        <v>4.435</v>
      </c>
      <c r="C129" s="28">
        <v>0</v>
      </c>
      <c r="D129" s="28"/>
      <c r="E129" s="28">
        <v>4.435</v>
      </c>
      <c r="F129" s="35"/>
      <c r="G129" s="36"/>
      <c r="H129" s="36"/>
      <c r="I129" s="36"/>
      <c r="J129" s="36"/>
      <c r="K129" s="36"/>
      <c r="L129" s="36"/>
      <c r="M129" s="36"/>
      <c r="N129" s="37"/>
      <c r="O129" s="27">
        <v>9.802043356381427</v>
      </c>
      <c r="P129" s="1">
        <v>0</v>
      </c>
    </row>
    <row r="130" spans="1:16" ht="15.75" customHeight="1">
      <c r="A130" s="66" t="s">
        <v>119</v>
      </c>
      <c r="B130" s="28">
        <f t="shared" si="28"/>
        <v>264</v>
      </c>
      <c r="C130" s="28">
        <v>22</v>
      </c>
      <c r="D130" s="28">
        <v>22</v>
      </c>
      <c r="E130" s="28">
        <v>22</v>
      </c>
      <c r="F130" s="35">
        <v>22</v>
      </c>
      <c r="G130" s="36">
        <v>22</v>
      </c>
      <c r="H130" s="36">
        <v>22</v>
      </c>
      <c r="I130" s="36">
        <v>22</v>
      </c>
      <c r="J130" s="36">
        <v>22</v>
      </c>
      <c r="K130" s="36">
        <v>22</v>
      </c>
      <c r="L130" s="36">
        <v>22</v>
      </c>
      <c r="M130" s="36">
        <v>22</v>
      </c>
      <c r="N130" s="37">
        <v>22</v>
      </c>
      <c r="O130" s="27">
        <v>26.605379737205325</v>
      </c>
      <c r="P130" s="1">
        <v>18.72</v>
      </c>
    </row>
    <row r="131" spans="1:15" ht="15.75" customHeight="1">
      <c r="A131" s="66" t="s">
        <v>120</v>
      </c>
      <c r="B131" s="28">
        <f t="shared" si="28"/>
        <v>53.32900000000001</v>
      </c>
      <c r="C131" s="28">
        <v>4.444</v>
      </c>
      <c r="D131" s="28">
        <v>4.444</v>
      </c>
      <c r="E131" s="28">
        <v>4.445</v>
      </c>
      <c r="F131" s="35">
        <v>4.444</v>
      </c>
      <c r="G131" s="36">
        <v>4.444</v>
      </c>
      <c r="H131" s="36">
        <v>4.444</v>
      </c>
      <c r="I131" s="36">
        <v>4.444</v>
      </c>
      <c r="J131" s="36">
        <v>4.444</v>
      </c>
      <c r="K131" s="36">
        <v>4.444</v>
      </c>
      <c r="L131" s="36">
        <v>4.444</v>
      </c>
      <c r="M131" s="36">
        <v>4.444</v>
      </c>
      <c r="N131" s="37">
        <v>4.444</v>
      </c>
      <c r="O131" s="27">
        <v>5.371235334524983</v>
      </c>
    </row>
    <row r="132" spans="1:16" ht="15.75" customHeight="1">
      <c r="A132" s="66" t="s">
        <v>121</v>
      </c>
      <c r="B132" s="28">
        <f t="shared" si="28"/>
        <v>437.999</v>
      </c>
      <c r="C132" s="28">
        <v>32.5</v>
      </c>
      <c r="D132" s="28">
        <v>32.5</v>
      </c>
      <c r="E132" s="28">
        <v>32.499</v>
      </c>
      <c r="F132" s="35">
        <v>32.5</v>
      </c>
      <c r="G132" s="36">
        <v>32.5</v>
      </c>
      <c r="H132" s="36">
        <v>32.5</v>
      </c>
      <c r="I132" s="36">
        <v>40.5</v>
      </c>
      <c r="J132" s="36">
        <v>40.5</v>
      </c>
      <c r="K132" s="36">
        <v>40.5</v>
      </c>
      <c r="L132" s="36">
        <v>40.5</v>
      </c>
      <c r="M132" s="36">
        <v>40.5</v>
      </c>
      <c r="N132" s="37">
        <v>40.5</v>
      </c>
      <c r="O132" s="27">
        <v>61.69715286469308</v>
      </c>
      <c r="P132" s="1">
        <v>43.126</v>
      </c>
    </row>
    <row r="133" spans="1:17" ht="15.75" customHeight="1">
      <c r="A133" s="66" t="s">
        <v>122</v>
      </c>
      <c r="B133" s="28">
        <v>0</v>
      </c>
      <c r="C133" s="28">
        <v>0</v>
      </c>
      <c r="D133" s="28">
        <v>0</v>
      </c>
      <c r="E133" s="28">
        <v>0</v>
      </c>
      <c r="F133" s="35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7">
        <v>0</v>
      </c>
      <c r="O133" s="27">
        <v>0.16030467270139567</v>
      </c>
      <c r="P133" s="1">
        <v>0</v>
      </c>
      <c r="Q133" s="11" t="s">
        <v>175</v>
      </c>
    </row>
    <row r="134" spans="1:16" ht="15.75" customHeight="1">
      <c r="A134" s="66" t="s">
        <v>123</v>
      </c>
      <c r="B134" s="28">
        <v>0</v>
      </c>
      <c r="C134" s="28">
        <v>0</v>
      </c>
      <c r="D134" s="28">
        <v>0</v>
      </c>
      <c r="E134" s="28">
        <v>0</v>
      </c>
      <c r="F134" s="35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7">
        <v>0</v>
      </c>
      <c r="O134" s="27">
        <v>1.3131933048580828</v>
      </c>
      <c r="P134" s="1">
        <v>1</v>
      </c>
    </row>
    <row r="135" spans="1:15" ht="15.75" customHeight="1" hidden="1">
      <c r="A135" s="65" t="s">
        <v>124</v>
      </c>
      <c r="B135" s="34">
        <f>SUM(C135:N135)</f>
        <v>0</v>
      </c>
      <c r="C135" s="34">
        <f aca="true" t="shared" si="30" ref="C135:N135">C136+C141+C146+C147+C148+C149+C150+C151+C152+C153+C154+C155</f>
        <v>0</v>
      </c>
      <c r="D135" s="34">
        <f t="shared" si="30"/>
        <v>0</v>
      </c>
      <c r="E135" s="34">
        <f t="shared" si="30"/>
        <v>0</v>
      </c>
      <c r="F135" s="38">
        <f t="shared" si="30"/>
        <v>0</v>
      </c>
      <c r="G135" s="39">
        <f t="shared" si="30"/>
        <v>0</v>
      </c>
      <c r="H135" s="39">
        <f t="shared" si="30"/>
        <v>0</v>
      </c>
      <c r="I135" s="39">
        <f t="shared" si="30"/>
        <v>0</v>
      </c>
      <c r="J135" s="39">
        <f t="shared" si="30"/>
        <v>0</v>
      </c>
      <c r="K135" s="39">
        <f t="shared" si="30"/>
        <v>0</v>
      </c>
      <c r="L135" s="39">
        <f t="shared" si="30"/>
        <v>0</v>
      </c>
      <c r="M135" s="39">
        <f t="shared" si="30"/>
        <v>0</v>
      </c>
      <c r="N135" s="40">
        <f t="shared" si="30"/>
        <v>0</v>
      </c>
      <c r="O135" s="27" t="e">
        <v>#REF!</v>
      </c>
    </row>
    <row r="136" spans="1:15" ht="15.75" customHeight="1" hidden="1">
      <c r="A136" s="68" t="s">
        <v>125</v>
      </c>
      <c r="B136" s="41">
        <f>SUM(C136:N136)</f>
        <v>0</v>
      </c>
      <c r="C136" s="41">
        <f aca="true" t="shared" si="31" ref="C136:N136">C137+C138+C139+C140</f>
        <v>0</v>
      </c>
      <c r="D136" s="41">
        <f t="shared" si="31"/>
        <v>0</v>
      </c>
      <c r="E136" s="41">
        <f t="shared" si="31"/>
        <v>0</v>
      </c>
      <c r="F136" s="42">
        <f t="shared" si="31"/>
        <v>0</v>
      </c>
      <c r="G136" s="43">
        <f t="shared" si="31"/>
        <v>0</v>
      </c>
      <c r="H136" s="43">
        <f t="shared" si="31"/>
        <v>0</v>
      </c>
      <c r="I136" s="43">
        <f t="shared" si="31"/>
        <v>0</v>
      </c>
      <c r="J136" s="43">
        <f t="shared" si="31"/>
        <v>0</v>
      </c>
      <c r="K136" s="43">
        <f t="shared" si="31"/>
        <v>0</v>
      </c>
      <c r="L136" s="43">
        <f t="shared" si="31"/>
        <v>0</v>
      </c>
      <c r="M136" s="43">
        <f t="shared" si="31"/>
        <v>0</v>
      </c>
      <c r="N136" s="44">
        <f t="shared" si="31"/>
        <v>0</v>
      </c>
      <c r="O136" s="27" t="e">
        <v>#REF!</v>
      </c>
    </row>
    <row r="137" spans="1:15" ht="15.75" customHeight="1" hidden="1">
      <c r="A137" s="66" t="s">
        <v>72</v>
      </c>
      <c r="B137" s="28">
        <v>0</v>
      </c>
      <c r="C137" s="28">
        <v>0</v>
      </c>
      <c r="D137" s="28">
        <v>0</v>
      </c>
      <c r="E137" s="28">
        <v>0</v>
      </c>
      <c r="F137" s="35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7">
        <v>0</v>
      </c>
      <c r="O137" s="27" t="e">
        <v>#REF!</v>
      </c>
    </row>
    <row r="138" spans="1:15" ht="15.75" customHeight="1" hidden="1">
      <c r="A138" s="66" t="s">
        <v>109</v>
      </c>
      <c r="B138" s="28">
        <v>0</v>
      </c>
      <c r="C138" s="28">
        <v>0</v>
      </c>
      <c r="D138" s="28">
        <v>0</v>
      </c>
      <c r="E138" s="28">
        <v>0</v>
      </c>
      <c r="F138" s="35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7">
        <v>0</v>
      </c>
      <c r="O138" s="27" t="e">
        <v>#REF!</v>
      </c>
    </row>
    <row r="139" spans="1:15" ht="15.75" customHeight="1" hidden="1">
      <c r="A139" s="66" t="s">
        <v>126</v>
      </c>
      <c r="B139" s="28">
        <v>0</v>
      </c>
      <c r="C139" s="28">
        <v>0</v>
      </c>
      <c r="D139" s="28">
        <v>0</v>
      </c>
      <c r="E139" s="28">
        <v>0</v>
      </c>
      <c r="F139" s="35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7">
        <v>0</v>
      </c>
      <c r="O139" s="27" t="e">
        <v>#REF!</v>
      </c>
    </row>
    <row r="140" spans="1:15" ht="15.75" customHeight="1" hidden="1">
      <c r="A140" s="66" t="s">
        <v>75</v>
      </c>
      <c r="B140" s="28">
        <v>0</v>
      </c>
      <c r="C140" s="28">
        <v>0</v>
      </c>
      <c r="D140" s="28">
        <v>0</v>
      </c>
      <c r="E140" s="28">
        <v>0</v>
      </c>
      <c r="F140" s="35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7">
        <v>0</v>
      </c>
      <c r="O140" s="27" t="e">
        <v>#REF!</v>
      </c>
    </row>
    <row r="141" spans="1:15" ht="15.75" customHeight="1" hidden="1">
      <c r="A141" s="68" t="s">
        <v>127</v>
      </c>
      <c r="B141" s="41">
        <f>SUM(C141:N141)</f>
        <v>0</v>
      </c>
      <c r="C141" s="41">
        <f aca="true" t="shared" si="32" ref="C141:N141">C142+C143+C144+C145</f>
        <v>0</v>
      </c>
      <c r="D141" s="41">
        <f t="shared" si="32"/>
        <v>0</v>
      </c>
      <c r="E141" s="41">
        <f t="shared" si="32"/>
        <v>0</v>
      </c>
      <c r="F141" s="42">
        <f t="shared" si="32"/>
        <v>0</v>
      </c>
      <c r="G141" s="43">
        <f t="shared" si="32"/>
        <v>0</v>
      </c>
      <c r="H141" s="43">
        <f t="shared" si="32"/>
        <v>0</v>
      </c>
      <c r="I141" s="43">
        <f t="shared" si="32"/>
        <v>0</v>
      </c>
      <c r="J141" s="43">
        <f t="shared" si="32"/>
        <v>0</v>
      </c>
      <c r="K141" s="43">
        <f t="shared" si="32"/>
        <v>0</v>
      </c>
      <c r="L141" s="43">
        <f t="shared" si="32"/>
        <v>0</v>
      </c>
      <c r="M141" s="43">
        <f t="shared" si="32"/>
        <v>0</v>
      </c>
      <c r="N141" s="44">
        <f t="shared" si="32"/>
        <v>0</v>
      </c>
      <c r="O141" s="27" t="e">
        <v>#REF!</v>
      </c>
    </row>
    <row r="142" spans="1:15" ht="15.75" customHeight="1" hidden="1">
      <c r="A142" s="66" t="s">
        <v>77</v>
      </c>
      <c r="B142" s="28">
        <v>0</v>
      </c>
      <c r="C142" s="28">
        <v>0</v>
      </c>
      <c r="D142" s="28">
        <v>0</v>
      </c>
      <c r="E142" s="28">
        <v>0</v>
      </c>
      <c r="F142" s="35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7">
        <v>0</v>
      </c>
      <c r="O142" s="27" t="e">
        <v>#REF!</v>
      </c>
    </row>
    <row r="143" spans="1:15" ht="15.75" customHeight="1" hidden="1">
      <c r="A143" s="66" t="s">
        <v>128</v>
      </c>
      <c r="B143" s="28">
        <v>0</v>
      </c>
      <c r="C143" s="28">
        <v>0</v>
      </c>
      <c r="D143" s="28">
        <v>0</v>
      </c>
      <c r="E143" s="28">
        <v>0</v>
      </c>
      <c r="F143" s="35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7">
        <v>0</v>
      </c>
      <c r="O143" s="27" t="e">
        <v>#REF!</v>
      </c>
    </row>
    <row r="144" spans="1:15" ht="15.75" customHeight="1" hidden="1">
      <c r="A144" s="66" t="s">
        <v>129</v>
      </c>
      <c r="B144" s="28">
        <v>0</v>
      </c>
      <c r="C144" s="28">
        <v>0</v>
      </c>
      <c r="D144" s="28">
        <v>0</v>
      </c>
      <c r="E144" s="28">
        <v>0</v>
      </c>
      <c r="F144" s="35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7">
        <v>0</v>
      </c>
      <c r="O144" s="27" t="e">
        <v>#REF!</v>
      </c>
    </row>
    <row r="145" spans="1:15" ht="15.75" customHeight="1" hidden="1">
      <c r="A145" s="66" t="s">
        <v>80</v>
      </c>
      <c r="B145" s="28">
        <v>0</v>
      </c>
      <c r="C145" s="28">
        <v>0</v>
      </c>
      <c r="D145" s="28">
        <v>0</v>
      </c>
      <c r="E145" s="28">
        <v>0</v>
      </c>
      <c r="F145" s="35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7">
        <v>0</v>
      </c>
      <c r="O145" s="27" t="e">
        <v>#REF!</v>
      </c>
    </row>
    <row r="146" spans="1:15" ht="15.75" customHeight="1" hidden="1">
      <c r="A146" s="66" t="s">
        <v>130</v>
      </c>
      <c r="B146" s="28">
        <v>0</v>
      </c>
      <c r="C146" s="28">
        <v>0</v>
      </c>
      <c r="D146" s="28">
        <v>0</v>
      </c>
      <c r="E146" s="28">
        <v>0</v>
      </c>
      <c r="F146" s="35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7">
        <v>0</v>
      </c>
      <c r="O146" s="27" t="e">
        <v>#REF!</v>
      </c>
    </row>
    <row r="147" spans="1:15" ht="15.75" customHeight="1" hidden="1">
      <c r="A147" s="66" t="s">
        <v>131</v>
      </c>
      <c r="B147" s="28">
        <v>0</v>
      </c>
      <c r="C147" s="28">
        <v>0</v>
      </c>
      <c r="D147" s="28">
        <v>0</v>
      </c>
      <c r="E147" s="28">
        <v>0</v>
      </c>
      <c r="F147" s="35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7">
        <v>0</v>
      </c>
      <c r="O147" s="27" t="e">
        <v>#REF!</v>
      </c>
    </row>
    <row r="148" spans="1:15" ht="15.75" customHeight="1" hidden="1">
      <c r="A148" s="66" t="s">
        <v>132</v>
      </c>
      <c r="B148" s="28">
        <v>0</v>
      </c>
      <c r="C148" s="28">
        <v>0</v>
      </c>
      <c r="D148" s="28">
        <v>0</v>
      </c>
      <c r="E148" s="28">
        <v>0</v>
      </c>
      <c r="F148" s="35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7">
        <v>0</v>
      </c>
      <c r="O148" s="27" t="e">
        <v>#REF!</v>
      </c>
    </row>
    <row r="149" spans="1:15" ht="15.75" customHeight="1" hidden="1">
      <c r="A149" s="66" t="s">
        <v>133</v>
      </c>
      <c r="B149" s="28">
        <v>0</v>
      </c>
      <c r="C149" s="28">
        <v>0</v>
      </c>
      <c r="D149" s="28">
        <v>0</v>
      </c>
      <c r="E149" s="28">
        <v>0</v>
      </c>
      <c r="F149" s="35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7">
        <v>0</v>
      </c>
      <c r="O149" s="27" t="e">
        <v>#REF!</v>
      </c>
    </row>
    <row r="150" spans="1:15" ht="15.75" customHeight="1" hidden="1">
      <c r="A150" s="66" t="s">
        <v>134</v>
      </c>
      <c r="B150" s="28">
        <v>0</v>
      </c>
      <c r="C150" s="28">
        <v>0</v>
      </c>
      <c r="D150" s="28">
        <v>0</v>
      </c>
      <c r="E150" s="28">
        <v>0</v>
      </c>
      <c r="F150" s="35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7">
        <v>0</v>
      </c>
      <c r="O150" s="27" t="e">
        <v>#REF!</v>
      </c>
    </row>
    <row r="151" spans="1:15" ht="15.75" customHeight="1" hidden="1">
      <c r="A151" s="66" t="s">
        <v>135</v>
      </c>
      <c r="B151" s="28">
        <v>0</v>
      </c>
      <c r="C151" s="28">
        <v>0</v>
      </c>
      <c r="D151" s="28">
        <v>0</v>
      </c>
      <c r="E151" s="28">
        <v>0</v>
      </c>
      <c r="F151" s="35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7">
        <v>0</v>
      </c>
      <c r="O151" s="27" t="e">
        <v>#REF!</v>
      </c>
    </row>
    <row r="152" spans="1:15" ht="15.75" customHeight="1" hidden="1">
      <c r="A152" s="66" t="s">
        <v>136</v>
      </c>
      <c r="B152" s="28">
        <v>0</v>
      </c>
      <c r="C152" s="28">
        <v>0</v>
      </c>
      <c r="D152" s="28">
        <v>0</v>
      </c>
      <c r="E152" s="28">
        <v>0</v>
      </c>
      <c r="F152" s="35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7">
        <v>0</v>
      </c>
      <c r="O152" s="27" t="e">
        <v>#REF!</v>
      </c>
    </row>
    <row r="153" spans="1:15" ht="15.75" customHeight="1" hidden="1">
      <c r="A153" s="66" t="s">
        <v>137</v>
      </c>
      <c r="B153" s="28">
        <v>0</v>
      </c>
      <c r="C153" s="28">
        <v>0</v>
      </c>
      <c r="D153" s="28">
        <v>0</v>
      </c>
      <c r="E153" s="28">
        <v>0</v>
      </c>
      <c r="F153" s="35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7">
        <v>0</v>
      </c>
      <c r="O153" s="27" t="e">
        <v>#REF!</v>
      </c>
    </row>
    <row r="154" spans="1:15" ht="15.75" customHeight="1" hidden="1">
      <c r="A154" s="66" t="s">
        <v>138</v>
      </c>
      <c r="B154" s="28">
        <v>0</v>
      </c>
      <c r="C154" s="28">
        <v>0</v>
      </c>
      <c r="D154" s="28">
        <v>0</v>
      </c>
      <c r="E154" s="28">
        <v>0</v>
      </c>
      <c r="F154" s="35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7">
        <v>0</v>
      </c>
      <c r="O154" s="27" t="e">
        <v>#REF!</v>
      </c>
    </row>
    <row r="155" spans="1:15" ht="15.75" customHeight="1" hidden="1">
      <c r="A155" s="66" t="s">
        <v>139</v>
      </c>
      <c r="B155" s="28">
        <v>0</v>
      </c>
      <c r="C155" s="28">
        <v>0</v>
      </c>
      <c r="D155" s="28">
        <v>0</v>
      </c>
      <c r="E155" s="28">
        <v>0</v>
      </c>
      <c r="F155" s="35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7">
        <v>0</v>
      </c>
      <c r="O155" s="27" t="e">
        <v>#REF!</v>
      </c>
    </row>
    <row r="156" spans="1:15" ht="15.75" customHeight="1" hidden="1">
      <c r="A156" s="65" t="s">
        <v>140</v>
      </c>
      <c r="B156" s="34">
        <f>SUM(C156:N156)</f>
        <v>0</v>
      </c>
      <c r="C156" s="34">
        <f aca="true" t="shared" si="33" ref="C156:N156">C157+C162+C167+C168+C169+C170+C171+C172+C173+C174+C175</f>
        <v>0</v>
      </c>
      <c r="D156" s="34">
        <f t="shared" si="33"/>
        <v>0</v>
      </c>
      <c r="E156" s="34">
        <f t="shared" si="33"/>
        <v>0</v>
      </c>
      <c r="F156" s="38">
        <f t="shared" si="33"/>
        <v>0</v>
      </c>
      <c r="G156" s="39">
        <f t="shared" si="33"/>
        <v>0</v>
      </c>
      <c r="H156" s="39">
        <f t="shared" si="33"/>
        <v>0</v>
      </c>
      <c r="I156" s="39">
        <f t="shared" si="33"/>
        <v>0</v>
      </c>
      <c r="J156" s="39">
        <f t="shared" si="33"/>
        <v>0</v>
      </c>
      <c r="K156" s="39">
        <f t="shared" si="33"/>
        <v>0</v>
      </c>
      <c r="L156" s="39">
        <f t="shared" si="33"/>
        <v>0</v>
      </c>
      <c r="M156" s="39">
        <f t="shared" si="33"/>
        <v>0</v>
      </c>
      <c r="N156" s="40">
        <f t="shared" si="33"/>
        <v>0</v>
      </c>
      <c r="O156" s="27" t="e">
        <v>#REF!</v>
      </c>
    </row>
    <row r="157" spans="1:15" ht="15.75" customHeight="1" hidden="1">
      <c r="A157" s="68" t="s">
        <v>125</v>
      </c>
      <c r="B157" s="41">
        <f>SUM(C157:N157)</f>
        <v>0</v>
      </c>
      <c r="C157" s="41">
        <f aca="true" t="shared" si="34" ref="C157:N157">C158+C159+C160+C161</f>
        <v>0</v>
      </c>
      <c r="D157" s="41">
        <f t="shared" si="34"/>
        <v>0</v>
      </c>
      <c r="E157" s="41">
        <f t="shared" si="34"/>
        <v>0</v>
      </c>
      <c r="F157" s="42">
        <f t="shared" si="34"/>
        <v>0</v>
      </c>
      <c r="G157" s="43">
        <f t="shared" si="34"/>
        <v>0</v>
      </c>
      <c r="H157" s="43">
        <f t="shared" si="34"/>
        <v>0</v>
      </c>
      <c r="I157" s="43">
        <f t="shared" si="34"/>
        <v>0</v>
      </c>
      <c r="J157" s="43">
        <f t="shared" si="34"/>
        <v>0</v>
      </c>
      <c r="K157" s="43">
        <f t="shared" si="34"/>
        <v>0</v>
      </c>
      <c r="L157" s="43">
        <f t="shared" si="34"/>
        <v>0</v>
      </c>
      <c r="M157" s="43">
        <f t="shared" si="34"/>
        <v>0</v>
      </c>
      <c r="N157" s="44">
        <f t="shared" si="34"/>
        <v>0</v>
      </c>
      <c r="O157" s="27" t="e">
        <v>#REF!</v>
      </c>
    </row>
    <row r="158" spans="1:15" ht="15.75" customHeight="1" hidden="1">
      <c r="A158" s="66" t="s">
        <v>72</v>
      </c>
      <c r="B158" s="28">
        <f>SUM(C158:N158)</f>
        <v>0</v>
      </c>
      <c r="C158" s="28"/>
      <c r="D158" s="28"/>
      <c r="E158" s="28"/>
      <c r="F158" s="35"/>
      <c r="G158" s="36"/>
      <c r="H158" s="36">
        <v>0</v>
      </c>
      <c r="I158" s="36"/>
      <c r="J158" s="36"/>
      <c r="K158" s="36"/>
      <c r="L158" s="36"/>
      <c r="M158" s="36"/>
      <c r="N158" s="37"/>
      <c r="O158" s="27" t="e">
        <v>#REF!</v>
      </c>
    </row>
    <row r="159" spans="1:15" ht="15.75" customHeight="1" hidden="1">
      <c r="A159" s="66" t="s">
        <v>109</v>
      </c>
      <c r="B159" s="28">
        <f>SUM(C159:N159)</f>
        <v>0</v>
      </c>
      <c r="C159" s="28"/>
      <c r="D159" s="28"/>
      <c r="E159" s="28"/>
      <c r="F159" s="35"/>
      <c r="G159" s="36"/>
      <c r="H159" s="36">
        <v>0</v>
      </c>
      <c r="I159" s="36"/>
      <c r="J159" s="36"/>
      <c r="K159" s="36"/>
      <c r="L159" s="36"/>
      <c r="M159" s="36"/>
      <c r="N159" s="37"/>
      <c r="O159" s="27" t="e">
        <v>#REF!</v>
      </c>
    </row>
    <row r="160" spans="1:15" ht="15.75" customHeight="1" hidden="1">
      <c r="A160" s="66" t="s">
        <v>126</v>
      </c>
      <c r="B160" s="28">
        <f>SUM(C160:N160)</f>
        <v>0</v>
      </c>
      <c r="C160" s="28"/>
      <c r="D160" s="28"/>
      <c r="E160" s="28"/>
      <c r="F160" s="35"/>
      <c r="G160" s="36"/>
      <c r="H160" s="36">
        <v>0</v>
      </c>
      <c r="I160" s="36"/>
      <c r="J160" s="36"/>
      <c r="K160" s="36"/>
      <c r="L160" s="36"/>
      <c r="M160" s="36"/>
      <c r="N160" s="37"/>
      <c r="O160" s="27" t="e">
        <v>#REF!</v>
      </c>
    </row>
    <row r="161" spans="1:15" ht="15.75" customHeight="1" hidden="1">
      <c r="A161" s="66" t="s">
        <v>75</v>
      </c>
      <c r="B161" s="28">
        <v>0</v>
      </c>
      <c r="C161" s="28">
        <v>0</v>
      </c>
      <c r="D161" s="28">
        <v>0</v>
      </c>
      <c r="E161" s="28">
        <v>0</v>
      </c>
      <c r="F161" s="35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7">
        <v>0</v>
      </c>
      <c r="O161" s="27" t="e">
        <v>#REF!</v>
      </c>
    </row>
    <row r="162" spans="1:15" ht="15.75" customHeight="1" hidden="1">
      <c r="A162" s="68" t="s">
        <v>127</v>
      </c>
      <c r="B162" s="41">
        <f>SUM(C162:N162)</f>
        <v>0</v>
      </c>
      <c r="C162" s="41">
        <f aca="true" t="shared" si="35" ref="C162:N162">C163+C164+C165+C166</f>
        <v>0</v>
      </c>
      <c r="D162" s="41">
        <f t="shared" si="35"/>
        <v>0</v>
      </c>
      <c r="E162" s="41">
        <f t="shared" si="35"/>
        <v>0</v>
      </c>
      <c r="F162" s="42">
        <f t="shared" si="35"/>
        <v>0</v>
      </c>
      <c r="G162" s="43">
        <f t="shared" si="35"/>
        <v>0</v>
      </c>
      <c r="H162" s="43">
        <f t="shared" si="35"/>
        <v>0</v>
      </c>
      <c r="I162" s="43">
        <f t="shared" si="35"/>
        <v>0</v>
      </c>
      <c r="J162" s="43">
        <f t="shared" si="35"/>
        <v>0</v>
      </c>
      <c r="K162" s="43">
        <f t="shared" si="35"/>
        <v>0</v>
      </c>
      <c r="L162" s="43">
        <f t="shared" si="35"/>
        <v>0</v>
      </c>
      <c r="M162" s="43">
        <f t="shared" si="35"/>
        <v>0</v>
      </c>
      <c r="N162" s="44">
        <f t="shared" si="35"/>
        <v>0</v>
      </c>
      <c r="O162" s="27" t="e">
        <v>#REF!</v>
      </c>
    </row>
    <row r="163" spans="1:15" ht="15.75" customHeight="1" hidden="1">
      <c r="A163" s="66" t="s">
        <v>77</v>
      </c>
      <c r="B163" s="28">
        <v>0</v>
      </c>
      <c r="C163" s="28">
        <v>0</v>
      </c>
      <c r="D163" s="28">
        <v>0</v>
      </c>
      <c r="E163" s="28">
        <v>0</v>
      </c>
      <c r="F163" s="35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7">
        <v>0</v>
      </c>
      <c r="O163" s="27" t="e">
        <v>#REF!</v>
      </c>
    </row>
    <row r="164" spans="1:15" ht="15.75" customHeight="1" hidden="1">
      <c r="A164" s="66" t="s">
        <v>128</v>
      </c>
      <c r="B164" s="28">
        <v>0</v>
      </c>
      <c r="C164" s="28">
        <v>0</v>
      </c>
      <c r="D164" s="28">
        <v>0</v>
      </c>
      <c r="E164" s="28">
        <v>0</v>
      </c>
      <c r="F164" s="35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7">
        <v>0</v>
      </c>
      <c r="O164" s="27" t="e">
        <v>#REF!</v>
      </c>
    </row>
    <row r="165" spans="1:15" ht="15.75" customHeight="1" hidden="1">
      <c r="A165" s="66" t="s">
        <v>129</v>
      </c>
      <c r="B165" s="28">
        <v>0</v>
      </c>
      <c r="C165" s="28">
        <v>0</v>
      </c>
      <c r="D165" s="28">
        <v>0</v>
      </c>
      <c r="E165" s="28">
        <v>0</v>
      </c>
      <c r="F165" s="35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7">
        <v>0</v>
      </c>
      <c r="O165" s="27" t="e">
        <v>#REF!</v>
      </c>
    </row>
    <row r="166" spans="1:15" ht="15.75" customHeight="1" hidden="1">
      <c r="A166" s="66" t="s">
        <v>80</v>
      </c>
      <c r="B166" s="28">
        <v>0</v>
      </c>
      <c r="C166" s="28">
        <v>0</v>
      </c>
      <c r="D166" s="28">
        <v>0</v>
      </c>
      <c r="E166" s="28">
        <v>0</v>
      </c>
      <c r="F166" s="35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7">
        <v>0</v>
      </c>
      <c r="O166" s="27" t="e">
        <v>#REF!</v>
      </c>
    </row>
    <row r="167" spans="1:15" ht="15.75" customHeight="1" hidden="1">
      <c r="A167" s="66" t="s">
        <v>130</v>
      </c>
      <c r="B167" s="28">
        <v>0</v>
      </c>
      <c r="C167" s="28">
        <v>0</v>
      </c>
      <c r="D167" s="28">
        <v>0</v>
      </c>
      <c r="E167" s="28">
        <v>0</v>
      </c>
      <c r="F167" s="35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7">
        <v>0</v>
      </c>
      <c r="O167" s="27" t="e">
        <v>#REF!</v>
      </c>
    </row>
    <row r="168" spans="1:15" ht="15.75" customHeight="1" hidden="1">
      <c r="A168" s="66" t="s">
        <v>131</v>
      </c>
      <c r="B168" s="28">
        <v>0</v>
      </c>
      <c r="C168" s="28">
        <v>0</v>
      </c>
      <c r="D168" s="28">
        <v>0</v>
      </c>
      <c r="E168" s="28">
        <v>0</v>
      </c>
      <c r="F168" s="35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7">
        <v>0</v>
      </c>
      <c r="O168" s="27" t="e">
        <v>#REF!</v>
      </c>
    </row>
    <row r="169" spans="1:15" ht="15.75" customHeight="1" hidden="1">
      <c r="A169" s="66" t="s">
        <v>141</v>
      </c>
      <c r="B169" s="28">
        <v>0</v>
      </c>
      <c r="C169" s="28">
        <v>0</v>
      </c>
      <c r="D169" s="28">
        <v>0</v>
      </c>
      <c r="E169" s="28">
        <v>0</v>
      </c>
      <c r="F169" s="35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7">
        <v>0</v>
      </c>
      <c r="O169" s="27" t="e">
        <v>#REF!</v>
      </c>
    </row>
    <row r="170" spans="1:15" ht="15.75" customHeight="1" hidden="1">
      <c r="A170" s="66" t="s">
        <v>142</v>
      </c>
      <c r="B170" s="28">
        <v>0</v>
      </c>
      <c r="C170" s="28">
        <v>0</v>
      </c>
      <c r="D170" s="28">
        <v>0</v>
      </c>
      <c r="E170" s="28">
        <v>0</v>
      </c>
      <c r="F170" s="35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7">
        <v>0</v>
      </c>
      <c r="O170" s="27" t="e">
        <v>#REF!</v>
      </c>
    </row>
    <row r="171" spans="1:15" ht="15.75" customHeight="1" hidden="1">
      <c r="A171" s="66" t="s">
        <v>143</v>
      </c>
      <c r="B171" s="28">
        <v>0</v>
      </c>
      <c r="C171" s="28">
        <v>0</v>
      </c>
      <c r="D171" s="28">
        <v>0</v>
      </c>
      <c r="E171" s="28">
        <v>0</v>
      </c>
      <c r="F171" s="35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7">
        <v>0</v>
      </c>
      <c r="O171" s="27" t="e">
        <v>#REF!</v>
      </c>
    </row>
    <row r="172" spans="1:15" ht="15.75" customHeight="1" hidden="1">
      <c r="A172" s="66" t="s">
        <v>144</v>
      </c>
      <c r="B172" s="28">
        <v>0</v>
      </c>
      <c r="C172" s="28">
        <v>0</v>
      </c>
      <c r="D172" s="28">
        <v>0</v>
      </c>
      <c r="E172" s="28">
        <v>0</v>
      </c>
      <c r="F172" s="35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7">
        <v>0</v>
      </c>
      <c r="O172" s="27" t="e">
        <v>#REF!</v>
      </c>
    </row>
    <row r="173" spans="1:15" ht="15.75" customHeight="1" hidden="1">
      <c r="A173" s="66" t="s">
        <v>145</v>
      </c>
      <c r="B173" s="28">
        <v>0</v>
      </c>
      <c r="C173" s="28">
        <v>0</v>
      </c>
      <c r="D173" s="28">
        <v>0</v>
      </c>
      <c r="E173" s="28">
        <v>0</v>
      </c>
      <c r="F173" s="35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7">
        <v>0</v>
      </c>
      <c r="O173" s="27" t="e">
        <v>#REF!</v>
      </c>
    </row>
    <row r="174" spans="1:15" ht="15.75" customHeight="1" hidden="1">
      <c r="A174" s="66" t="s">
        <v>146</v>
      </c>
      <c r="B174" s="28">
        <v>0</v>
      </c>
      <c r="C174" s="28">
        <v>0</v>
      </c>
      <c r="D174" s="28">
        <v>0</v>
      </c>
      <c r="E174" s="28">
        <v>0</v>
      </c>
      <c r="F174" s="35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7">
        <v>0</v>
      </c>
      <c r="O174" s="27" t="e">
        <v>#REF!</v>
      </c>
    </row>
    <row r="175" spans="1:15" ht="15.75" customHeight="1" hidden="1">
      <c r="A175" s="66" t="s">
        <v>147</v>
      </c>
      <c r="B175" s="28">
        <v>0</v>
      </c>
      <c r="C175" s="28">
        <v>0</v>
      </c>
      <c r="D175" s="28">
        <v>0</v>
      </c>
      <c r="E175" s="28">
        <v>0</v>
      </c>
      <c r="F175" s="35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7">
        <v>0</v>
      </c>
      <c r="O175" s="27" t="e">
        <v>#REF!</v>
      </c>
    </row>
    <row r="176" spans="1:15" ht="15.75" customHeight="1" hidden="1">
      <c r="A176" s="65" t="s">
        <v>148</v>
      </c>
      <c r="B176" s="34">
        <f>SUM(C176:N176)</f>
        <v>0</v>
      </c>
      <c r="C176" s="34">
        <f aca="true" t="shared" si="36" ref="C176:N176">C177+C182+C187+C188+C189+C190+C191+C192+C193+C194+C195</f>
        <v>0</v>
      </c>
      <c r="D176" s="34">
        <f t="shared" si="36"/>
        <v>0</v>
      </c>
      <c r="E176" s="34">
        <f t="shared" si="36"/>
        <v>0</v>
      </c>
      <c r="F176" s="38">
        <f t="shared" si="36"/>
        <v>0</v>
      </c>
      <c r="G176" s="39">
        <f t="shared" si="36"/>
        <v>0</v>
      </c>
      <c r="H176" s="39">
        <f t="shared" si="36"/>
        <v>0</v>
      </c>
      <c r="I176" s="39">
        <f t="shared" si="36"/>
        <v>0</v>
      </c>
      <c r="J176" s="39">
        <f t="shared" si="36"/>
        <v>0</v>
      </c>
      <c r="K176" s="39">
        <f t="shared" si="36"/>
        <v>0</v>
      </c>
      <c r="L176" s="39">
        <f t="shared" si="36"/>
        <v>0</v>
      </c>
      <c r="M176" s="39">
        <f t="shared" si="36"/>
        <v>0</v>
      </c>
      <c r="N176" s="40">
        <f t="shared" si="36"/>
        <v>0</v>
      </c>
      <c r="O176" s="27" t="e">
        <v>#REF!</v>
      </c>
    </row>
    <row r="177" spans="1:15" ht="15.75" customHeight="1" hidden="1">
      <c r="A177" s="68" t="s">
        <v>125</v>
      </c>
      <c r="B177" s="41">
        <f>SUM(C177:N177)</f>
        <v>0</v>
      </c>
      <c r="C177" s="41">
        <f aca="true" t="shared" si="37" ref="C177:N177">C178+C179+C180+C181</f>
        <v>0</v>
      </c>
      <c r="D177" s="41">
        <f t="shared" si="37"/>
        <v>0</v>
      </c>
      <c r="E177" s="41">
        <f t="shared" si="37"/>
        <v>0</v>
      </c>
      <c r="F177" s="42">
        <f t="shared" si="37"/>
        <v>0</v>
      </c>
      <c r="G177" s="43">
        <f t="shared" si="37"/>
        <v>0</v>
      </c>
      <c r="H177" s="43">
        <f t="shared" si="37"/>
        <v>0</v>
      </c>
      <c r="I177" s="43">
        <f t="shared" si="37"/>
        <v>0</v>
      </c>
      <c r="J177" s="43">
        <f t="shared" si="37"/>
        <v>0</v>
      </c>
      <c r="K177" s="43">
        <f t="shared" si="37"/>
        <v>0</v>
      </c>
      <c r="L177" s="43">
        <f t="shared" si="37"/>
        <v>0</v>
      </c>
      <c r="M177" s="43">
        <f t="shared" si="37"/>
        <v>0</v>
      </c>
      <c r="N177" s="44">
        <f t="shared" si="37"/>
        <v>0</v>
      </c>
      <c r="O177" s="27" t="e">
        <v>#REF!</v>
      </c>
    </row>
    <row r="178" spans="1:15" ht="15.75" customHeight="1" hidden="1">
      <c r="A178" s="66" t="s">
        <v>72</v>
      </c>
      <c r="B178" s="28">
        <v>0</v>
      </c>
      <c r="C178" s="28">
        <v>0</v>
      </c>
      <c r="D178" s="28">
        <v>0</v>
      </c>
      <c r="E178" s="28">
        <v>0</v>
      </c>
      <c r="F178" s="35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7">
        <v>0</v>
      </c>
      <c r="O178" s="27" t="e">
        <v>#REF!</v>
      </c>
    </row>
    <row r="179" spans="1:15" ht="15.75" customHeight="1" hidden="1">
      <c r="A179" s="66" t="s">
        <v>109</v>
      </c>
      <c r="B179" s="28">
        <v>0</v>
      </c>
      <c r="C179" s="28">
        <v>0</v>
      </c>
      <c r="D179" s="28">
        <v>0</v>
      </c>
      <c r="E179" s="28">
        <v>0</v>
      </c>
      <c r="F179" s="35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7">
        <v>0</v>
      </c>
      <c r="O179" s="27" t="e">
        <v>#REF!</v>
      </c>
    </row>
    <row r="180" spans="1:15" ht="15.75" customHeight="1" hidden="1">
      <c r="A180" s="66" t="s">
        <v>126</v>
      </c>
      <c r="B180" s="28">
        <v>0</v>
      </c>
      <c r="C180" s="28">
        <v>0</v>
      </c>
      <c r="D180" s="28">
        <v>0</v>
      </c>
      <c r="E180" s="28">
        <v>0</v>
      </c>
      <c r="F180" s="35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7">
        <v>0</v>
      </c>
      <c r="O180" s="27" t="e">
        <v>#REF!</v>
      </c>
    </row>
    <row r="181" spans="1:15" ht="15.75" customHeight="1" hidden="1">
      <c r="A181" s="66" t="s">
        <v>75</v>
      </c>
      <c r="B181" s="28">
        <v>0</v>
      </c>
      <c r="C181" s="28">
        <v>0</v>
      </c>
      <c r="D181" s="28">
        <v>0</v>
      </c>
      <c r="E181" s="28">
        <v>0</v>
      </c>
      <c r="F181" s="35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7">
        <v>0</v>
      </c>
      <c r="O181" s="27" t="e">
        <v>#REF!</v>
      </c>
    </row>
    <row r="182" spans="1:15" ht="15.75" customHeight="1" hidden="1">
      <c r="A182" s="68" t="s">
        <v>127</v>
      </c>
      <c r="B182" s="41">
        <f>SUM(C182:N182)</f>
        <v>0</v>
      </c>
      <c r="C182" s="41">
        <f aca="true" t="shared" si="38" ref="C182:N182">C183+C184+C185+C186</f>
        <v>0</v>
      </c>
      <c r="D182" s="41">
        <f t="shared" si="38"/>
        <v>0</v>
      </c>
      <c r="E182" s="41">
        <f t="shared" si="38"/>
        <v>0</v>
      </c>
      <c r="F182" s="42">
        <f t="shared" si="38"/>
        <v>0</v>
      </c>
      <c r="G182" s="43">
        <f t="shared" si="38"/>
        <v>0</v>
      </c>
      <c r="H182" s="43">
        <f t="shared" si="38"/>
        <v>0</v>
      </c>
      <c r="I182" s="43">
        <f t="shared" si="38"/>
        <v>0</v>
      </c>
      <c r="J182" s="43">
        <f t="shared" si="38"/>
        <v>0</v>
      </c>
      <c r="K182" s="43">
        <f t="shared" si="38"/>
        <v>0</v>
      </c>
      <c r="L182" s="43">
        <f t="shared" si="38"/>
        <v>0</v>
      </c>
      <c r="M182" s="43">
        <f t="shared" si="38"/>
        <v>0</v>
      </c>
      <c r="N182" s="44">
        <f t="shared" si="38"/>
        <v>0</v>
      </c>
      <c r="O182" s="27" t="e">
        <v>#REF!</v>
      </c>
    </row>
    <row r="183" spans="1:15" ht="15.75" customHeight="1" hidden="1">
      <c r="A183" s="66" t="s">
        <v>77</v>
      </c>
      <c r="B183" s="28">
        <v>0</v>
      </c>
      <c r="C183" s="28">
        <v>0</v>
      </c>
      <c r="D183" s="28">
        <v>0</v>
      </c>
      <c r="E183" s="28">
        <v>0</v>
      </c>
      <c r="F183" s="35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7">
        <v>0</v>
      </c>
      <c r="O183" s="27" t="e">
        <v>#REF!</v>
      </c>
    </row>
    <row r="184" spans="1:15" ht="15.75" customHeight="1" hidden="1">
      <c r="A184" s="66" t="s">
        <v>128</v>
      </c>
      <c r="B184" s="28">
        <v>0</v>
      </c>
      <c r="C184" s="28">
        <v>0</v>
      </c>
      <c r="D184" s="28">
        <v>0</v>
      </c>
      <c r="E184" s="28">
        <v>0</v>
      </c>
      <c r="F184" s="35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7">
        <v>0</v>
      </c>
      <c r="O184" s="27" t="e">
        <v>#REF!</v>
      </c>
    </row>
    <row r="185" spans="1:15" ht="15.75" customHeight="1" hidden="1">
      <c r="A185" s="66" t="s">
        <v>129</v>
      </c>
      <c r="B185" s="28">
        <v>0</v>
      </c>
      <c r="C185" s="28">
        <v>0</v>
      </c>
      <c r="D185" s="28">
        <v>0</v>
      </c>
      <c r="E185" s="28">
        <v>0</v>
      </c>
      <c r="F185" s="35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7">
        <v>0</v>
      </c>
      <c r="O185" s="27" t="e">
        <v>#REF!</v>
      </c>
    </row>
    <row r="186" spans="1:15" ht="15.75" customHeight="1" hidden="1">
      <c r="A186" s="66" t="s">
        <v>80</v>
      </c>
      <c r="B186" s="28">
        <v>0</v>
      </c>
      <c r="C186" s="28">
        <v>0</v>
      </c>
      <c r="D186" s="28">
        <v>0</v>
      </c>
      <c r="E186" s="28">
        <v>0</v>
      </c>
      <c r="F186" s="35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7">
        <v>0</v>
      </c>
      <c r="O186" s="27" t="e">
        <v>#REF!</v>
      </c>
    </row>
    <row r="187" spans="1:15" ht="15.75" customHeight="1" hidden="1">
      <c r="A187" s="66" t="s">
        <v>130</v>
      </c>
      <c r="B187" s="28">
        <v>0</v>
      </c>
      <c r="C187" s="28">
        <v>0</v>
      </c>
      <c r="D187" s="28">
        <v>0</v>
      </c>
      <c r="E187" s="28">
        <v>0</v>
      </c>
      <c r="F187" s="35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7">
        <v>0</v>
      </c>
      <c r="O187" s="27" t="e">
        <v>#REF!</v>
      </c>
    </row>
    <row r="188" spans="1:15" ht="15.75" customHeight="1" hidden="1">
      <c r="A188" s="66" t="s">
        <v>131</v>
      </c>
      <c r="B188" s="28">
        <v>0</v>
      </c>
      <c r="C188" s="28">
        <v>0</v>
      </c>
      <c r="D188" s="28">
        <v>0</v>
      </c>
      <c r="E188" s="28">
        <v>0</v>
      </c>
      <c r="F188" s="35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7">
        <v>0</v>
      </c>
      <c r="O188" s="27" t="e">
        <v>#REF!</v>
      </c>
    </row>
    <row r="189" spans="1:15" ht="15.75" customHeight="1" hidden="1">
      <c r="A189" s="66" t="s">
        <v>141</v>
      </c>
      <c r="B189" s="28">
        <v>0</v>
      </c>
      <c r="C189" s="28">
        <v>0</v>
      </c>
      <c r="D189" s="28">
        <v>0</v>
      </c>
      <c r="E189" s="28">
        <v>0</v>
      </c>
      <c r="F189" s="35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7">
        <v>0</v>
      </c>
      <c r="O189" s="27" t="e">
        <v>#REF!</v>
      </c>
    </row>
    <row r="190" spans="1:15" ht="15.75" customHeight="1" hidden="1">
      <c r="A190" s="66" t="s">
        <v>149</v>
      </c>
      <c r="B190" s="28">
        <v>0</v>
      </c>
      <c r="C190" s="28">
        <v>0</v>
      </c>
      <c r="D190" s="28">
        <v>0</v>
      </c>
      <c r="E190" s="28">
        <v>0</v>
      </c>
      <c r="F190" s="35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7">
        <v>0</v>
      </c>
      <c r="O190" s="27" t="e">
        <v>#REF!</v>
      </c>
    </row>
    <row r="191" spans="1:15" ht="15.75" customHeight="1" hidden="1">
      <c r="A191" s="66" t="s">
        <v>150</v>
      </c>
      <c r="B191" s="28">
        <v>0</v>
      </c>
      <c r="C191" s="28">
        <v>0</v>
      </c>
      <c r="D191" s="28">
        <v>0</v>
      </c>
      <c r="E191" s="28">
        <v>0</v>
      </c>
      <c r="F191" s="35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7">
        <v>0</v>
      </c>
      <c r="O191" s="27" t="e">
        <v>#REF!</v>
      </c>
    </row>
    <row r="192" spans="1:15" ht="15.75" customHeight="1" hidden="1">
      <c r="A192" s="66" t="s">
        <v>144</v>
      </c>
      <c r="B192" s="28">
        <v>0</v>
      </c>
      <c r="C192" s="28">
        <v>0</v>
      </c>
      <c r="D192" s="28">
        <v>0</v>
      </c>
      <c r="E192" s="28">
        <v>0</v>
      </c>
      <c r="F192" s="35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7">
        <v>0</v>
      </c>
      <c r="O192" s="27" t="e">
        <v>#REF!</v>
      </c>
    </row>
    <row r="193" spans="1:15" ht="15.75" customHeight="1" hidden="1">
      <c r="A193" s="66" t="s">
        <v>145</v>
      </c>
      <c r="B193" s="28">
        <v>0</v>
      </c>
      <c r="C193" s="28">
        <v>0</v>
      </c>
      <c r="D193" s="28">
        <v>0</v>
      </c>
      <c r="E193" s="28">
        <v>0</v>
      </c>
      <c r="F193" s="35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7">
        <v>0</v>
      </c>
      <c r="O193" s="27" t="e">
        <v>#REF!</v>
      </c>
    </row>
    <row r="194" spans="1:15" ht="15.75" customHeight="1" hidden="1">
      <c r="A194" s="66" t="s">
        <v>146</v>
      </c>
      <c r="B194" s="28">
        <v>0</v>
      </c>
      <c r="C194" s="28">
        <v>0</v>
      </c>
      <c r="D194" s="28">
        <v>0</v>
      </c>
      <c r="E194" s="28">
        <v>0</v>
      </c>
      <c r="F194" s="35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7">
        <v>0</v>
      </c>
      <c r="O194" s="27" t="e">
        <v>#REF!</v>
      </c>
    </row>
    <row r="195" spans="1:15" ht="15.75" customHeight="1" hidden="1">
      <c r="A195" s="66" t="s">
        <v>147</v>
      </c>
      <c r="B195" s="28">
        <v>0</v>
      </c>
      <c r="C195" s="28">
        <v>0</v>
      </c>
      <c r="D195" s="28">
        <v>0</v>
      </c>
      <c r="E195" s="28">
        <v>0</v>
      </c>
      <c r="F195" s="35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7">
        <v>0</v>
      </c>
      <c r="O195" s="27" t="e">
        <v>#REF!</v>
      </c>
    </row>
    <row r="196" spans="1:15" ht="15.75" customHeight="1" hidden="1">
      <c r="A196" s="65" t="s">
        <v>151</v>
      </c>
      <c r="B196" s="34">
        <f>SUM(C196:N196)</f>
        <v>0</v>
      </c>
      <c r="C196" s="34">
        <f aca="true" t="shared" si="39" ref="C196:N196">C197+C198+C199+C200+C201+C202+C203+C204</f>
        <v>0</v>
      </c>
      <c r="D196" s="34">
        <f t="shared" si="39"/>
        <v>0</v>
      </c>
      <c r="E196" s="34">
        <f t="shared" si="39"/>
        <v>0</v>
      </c>
      <c r="F196" s="38">
        <f t="shared" si="39"/>
        <v>0</v>
      </c>
      <c r="G196" s="39">
        <f t="shared" si="39"/>
        <v>0</v>
      </c>
      <c r="H196" s="39">
        <f t="shared" si="39"/>
        <v>0</v>
      </c>
      <c r="I196" s="39">
        <f t="shared" si="39"/>
        <v>0</v>
      </c>
      <c r="J196" s="39">
        <f t="shared" si="39"/>
        <v>0</v>
      </c>
      <c r="K196" s="39">
        <f t="shared" si="39"/>
        <v>0</v>
      </c>
      <c r="L196" s="39">
        <f t="shared" si="39"/>
        <v>0</v>
      </c>
      <c r="M196" s="39">
        <f t="shared" si="39"/>
        <v>0</v>
      </c>
      <c r="N196" s="40">
        <f t="shared" si="39"/>
        <v>0</v>
      </c>
      <c r="O196" s="27" t="e">
        <v>#REF!</v>
      </c>
    </row>
    <row r="197" spans="1:15" ht="15.75" customHeight="1" hidden="1">
      <c r="A197" s="66" t="s">
        <v>115</v>
      </c>
      <c r="B197" s="28">
        <v>0</v>
      </c>
      <c r="C197" s="28">
        <v>0</v>
      </c>
      <c r="D197" s="28">
        <v>0</v>
      </c>
      <c r="E197" s="28">
        <v>0</v>
      </c>
      <c r="F197" s="35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7">
        <v>0</v>
      </c>
      <c r="O197" s="27" t="e">
        <v>#REF!</v>
      </c>
    </row>
    <row r="198" spans="1:15" ht="15.75" customHeight="1" hidden="1">
      <c r="A198" s="66" t="s">
        <v>116</v>
      </c>
      <c r="B198" s="28">
        <v>0</v>
      </c>
      <c r="C198" s="28">
        <v>0</v>
      </c>
      <c r="D198" s="28">
        <v>0</v>
      </c>
      <c r="E198" s="28">
        <v>0</v>
      </c>
      <c r="F198" s="35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7">
        <v>0</v>
      </c>
      <c r="O198" s="27" t="e">
        <v>#REF!</v>
      </c>
    </row>
    <row r="199" spans="1:15" ht="15.75" customHeight="1" hidden="1">
      <c r="A199" s="66" t="s">
        <v>152</v>
      </c>
      <c r="B199" s="28">
        <v>0</v>
      </c>
      <c r="C199" s="28">
        <v>0</v>
      </c>
      <c r="D199" s="28">
        <v>0</v>
      </c>
      <c r="E199" s="28">
        <v>0</v>
      </c>
      <c r="F199" s="35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7">
        <v>0</v>
      </c>
      <c r="O199" s="27" t="e">
        <v>#REF!</v>
      </c>
    </row>
    <row r="200" spans="1:15" ht="15.75" customHeight="1" hidden="1">
      <c r="A200" s="66" t="s">
        <v>118</v>
      </c>
      <c r="B200" s="28">
        <v>0</v>
      </c>
      <c r="C200" s="28">
        <v>0</v>
      </c>
      <c r="D200" s="28">
        <v>0</v>
      </c>
      <c r="E200" s="28">
        <v>0</v>
      </c>
      <c r="F200" s="35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7">
        <v>0</v>
      </c>
      <c r="O200" s="27" t="e">
        <v>#REF!</v>
      </c>
    </row>
    <row r="201" spans="1:15" ht="15.75" customHeight="1" hidden="1">
      <c r="A201" s="66" t="s">
        <v>119</v>
      </c>
      <c r="B201" s="28">
        <v>0</v>
      </c>
      <c r="C201" s="28">
        <v>0</v>
      </c>
      <c r="D201" s="28">
        <v>0</v>
      </c>
      <c r="E201" s="28">
        <v>0</v>
      </c>
      <c r="F201" s="35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7">
        <v>0</v>
      </c>
      <c r="O201" s="27" t="e">
        <v>#REF!</v>
      </c>
    </row>
    <row r="202" spans="1:15" ht="15.75" customHeight="1" hidden="1">
      <c r="A202" s="66" t="s">
        <v>120</v>
      </c>
      <c r="B202" s="28">
        <v>0</v>
      </c>
      <c r="C202" s="28">
        <v>0</v>
      </c>
      <c r="D202" s="28">
        <v>0</v>
      </c>
      <c r="E202" s="28">
        <v>0</v>
      </c>
      <c r="F202" s="35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7">
        <v>0</v>
      </c>
      <c r="O202" s="27" t="e">
        <v>#REF!</v>
      </c>
    </row>
    <row r="203" spans="1:15" ht="15.75" customHeight="1" hidden="1">
      <c r="A203" s="66" t="s">
        <v>122</v>
      </c>
      <c r="B203" s="28">
        <v>0</v>
      </c>
      <c r="C203" s="28">
        <v>0</v>
      </c>
      <c r="D203" s="28">
        <v>0</v>
      </c>
      <c r="E203" s="28">
        <v>0</v>
      </c>
      <c r="F203" s="35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7">
        <v>0</v>
      </c>
      <c r="O203" s="27" t="e">
        <v>#REF!</v>
      </c>
    </row>
    <row r="204" spans="1:15" ht="15.75" customHeight="1" hidden="1">
      <c r="A204" s="66" t="s">
        <v>123</v>
      </c>
      <c r="B204" s="28">
        <v>0</v>
      </c>
      <c r="C204" s="28">
        <v>0</v>
      </c>
      <c r="D204" s="28">
        <v>0</v>
      </c>
      <c r="E204" s="28">
        <v>0</v>
      </c>
      <c r="F204" s="35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7">
        <v>0</v>
      </c>
      <c r="O204" s="27" t="e">
        <v>#REF!</v>
      </c>
    </row>
    <row r="205" spans="1:15" ht="15.75" customHeight="1" hidden="1">
      <c r="A205" s="65" t="s">
        <v>153</v>
      </c>
      <c r="B205" s="34">
        <f>SUM(C205:N205)</f>
        <v>147</v>
      </c>
      <c r="C205" s="34">
        <f aca="true" t="shared" si="40" ref="C205:N205">C206+C209+C210+C211+C212</f>
        <v>0</v>
      </c>
      <c r="D205" s="34">
        <f t="shared" si="40"/>
        <v>0</v>
      </c>
      <c r="E205" s="34">
        <f t="shared" si="40"/>
        <v>0</v>
      </c>
      <c r="F205" s="38">
        <f t="shared" si="40"/>
        <v>50</v>
      </c>
      <c r="G205" s="39">
        <f t="shared" si="40"/>
        <v>25</v>
      </c>
      <c r="H205" s="39">
        <f t="shared" si="40"/>
        <v>35</v>
      </c>
      <c r="I205" s="39">
        <f t="shared" si="40"/>
        <v>0</v>
      </c>
      <c r="J205" s="39">
        <f t="shared" si="40"/>
        <v>0</v>
      </c>
      <c r="K205" s="39">
        <f t="shared" si="40"/>
        <v>0</v>
      </c>
      <c r="L205" s="39">
        <f t="shared" si="40"/>
        <v>0</v>
      </c>
      <c r="M205" s="39">
        <f t="shared" si="40"/>
        <v>37</v>
      </c>
      <c r="N205" s="39">
        <f t="shared" si="40"/>
        <v>0</v>
      </c>
      <c r="O205" s="27" t="e">
        <v>#REF!</v>
      </c>
    </row>
    <row r="206" spans="1:15" ht="15.75" customHeight="1" hidden="1">
      <c r="A206" s="68" t="s">
        <v>154</v>
      </c>
      <c r="B206" s="41">
        <f>SUM(C206:N206)</f>
        <v>0</v>
      </c>
      <c r="C206" s="41">
        <f aca="true" t="shared" si="41" ref="C206:N206">C207+C208</f>
        <v>0</v>
      </c>
      <c r="D206" s="41">
        <f t="shared" si="41"/>
        <v>0</v>
      </c>
      <c r="E206" s="41">
        <f t="shared" si="41"/>
        <v>0</v>
      </c>
      <c r="F206" s="42">
        <f t="shared" si="41"/>
        <v>0</v>
      </c>
      <c r="G206" s="43">
        <f t="shared" si="41"/>
        <v>0</v>
      </c>
      <c r="H206" s="43">
        <f t="shared" si="41"/>
        <v>0</v>
      </c>
      <c r="I206" s="43">
        <f t="shared" si="41"/>
        <v>0</v>
      </c>
      <c r="J206" s="43">
        <f t="shared" si="41"/>
        <v>0</v>
      </c>
      <c r="K206" s="43">
        <f t="shared" si="41"/>
        <v>0</v>
      </c>
      <c r="L206" s="43">
        <f t="shared" si="41"/>
        <v>0</v>
      </c>
      <c r="M206" s="43">
        <f t="shared" si="41"/>
        <v>0</v>
      </c>
      <c r="N206" s="44">
        <f t="shared" si="41"/>
        <v>0</v>
      </c>
      <c r="O206" s="27" t="e">
        <v>#REF!</v>
      </c>
    </row>
    <row r="207" spans="1:15" ht="15.75" customHeight="1" hidden="1">
      <c r="A207" s="66" t="s">
        <v>155</v>
      </c>
      <c r="B207" s="28">
        <v>0</v>
      </c>
      <c r="C207" s="28">
        <v>0</v>
      </c>
      <c r="D207" s="28">
        <v>0</v>
      </c>
      <c r="E207" s="28">
        <v>0</v>
      </c>
      <c r="F207" s="35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7">
        <v>0</v>
      </c>
      <c r="O207" s="27" t="e">
        <v>#REF!</v>
      </c>
    </row>
    <row r="208" spans="1:15" ht="15.75" customHeight="1" hidden="1">
      <c r="A208" s="66" t="s">
        <v>156</v>
      </c>
      <c r="B208" s="28">
        <v>0</v>
      </c>
      <c r="C208" s="28">
        <v>0</v>
      </c>
      <c r="D208" s="28">
        <v>0</v>
      </c>
      <c r="E208" s="28">
        <v>0</v>
      </c>
      <c r="F208" s="35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7">
        <v>0</v>
      </c>
      <c r="O208" s="27" t="e">
        <v>#REF!</v>
      </c>
    </row>
    <row r="209" spans="1:15" ht="15.75" customHeight="1" hidden="1">
      <c r="A209" s="66" t="s">
        <v>157</v>
      </c>
      <c r="B209" s="28">
        <f>SUM(C209:N209)</f>
        <v>147</v>
      </c>
      <c r="C209" s="28"/>
      <c r="D209" s="28"/>
      <c r="E209" s="28"/>
      <c r="F209" s="35">
        <v>50</v>
      </c>
      <c r="G209" s="36">
        <v>25</v>
      </c>
      <c r="H209" s="36">
        <v>35</v>
      </c>
      <c r="I209" s="36"/>
      <c r="J209" s="36"/>
      <c r="K209" s="36"/>
      <c r="L209" s="36"/>
      <c r="M209" s="36">
        <v>37</v>
      </c>
      <c r="N209" s="37"/>
      <c r="O209" s="27" t="e">
        <v>#REF!</v>
      </c>
    </row>
    <row r="210" spans="1:15" ht="15.75" customHeight="1" hidden="1">
      <c r="A210" s="66" t="s">
        <v>158</v>
      </c>
      <c r="B210" s="28">
        <v>0</v>
      </c>
      <c r="C210" s="28">
        <v>0</v>
      </c>
      <c r="D210" s="28">
        <v>0</v>
      </c>
      <c r="E210" s="28">
        <v>0</v>
      </c>
      <c r="F210" s="35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7">
        <v>0</v>
      </c>
      <c r="O210" s="27" t="e">
        <v>#REF!</v>
      </c>
    </row>
    <row r="211" spans="1:15" ht="15.75" customHeight="1" hidden="1">
      <c r="A211" s="66" t="s">
        <v>159</v>
      </c>
      <c r="B211" s="28">
        <v>0</v>
      </c>
      <c r="C211" s="28">
        <v>0</v>
      </c>
      <c r="D211" s="28">
        <v>0</v>
      </c>
      <c r="E211" s="28">
        <v>0</v>
      </c>
      <c r="F211" s="35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7">
        <v>0</v>
      </c>
      <c r="O211" s="27" t="e">
        <v>#REF!</v>
      </c>
    </row>
    <row r="212" spans="1:15" ht="15.75" customHeight="1" hidden="1">
      <c r="A212" s="66" t="s">
        <v>160</v>
      </c>
      <c r="B212" s="28">
        <v>0</v>
      </c>
      <c r="C212" s="28">
        <v>0</v>
      </c>
      <c r="D212" s="28">
        <v>0</v>
      </c>
      <c r="E212" s="28">
        <v>0</v>
      </c>
      <c r="F212" s="35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7">
        <v>0</v>
      </c>
      <c r="O212" s="27" t="e">
        <v>#REF!</v>
      </c>
    </row>
    <row r="213" spans="1:15" ht="15.75" customHeight="1" hidden="1">
      <c r="A213" s="65" t="s">
        <v>161</v>
      </c>
      <c r="B213" s="34">
        <f>SUM(C213:N213)</f>
        <v>0</v>
      </c>
      <c r="C213" s="34">
        <f aca="true" t="shared" si="42" ref="C213:N213">C214+C215+C216+C217+C218+C219</f>
        <v>0</v>
      </c>
      <c r="D213" s="34">
        <f t="shared" si="42"/>
        <v>0</v>
      </c>
      <c r="E213" s="34">
        <f t="shared" si="42"/>
        <v>0</v>
      </c>
      <c r="F213" s="38">
        <f t="shared" si="42"/>
        <v>0</v>
      </c>
      <c r="G213" s="39">
        <f t="shared" si="42"/>
        <v>0</v>
      </c>
      <c r="H213" s="39">
        <f t="shared" si="42"/>
        <v>0</v>
      </c>
      <c r="I213" s="39">
        <f t="shared" si="42"/>
        <v>0</v>
      </c>
      <c r="J213" s="39">
        <f t="shared" si="42"/>
        <v>0</v>
      </c>
      <c r="K213" s="39">
        <f t="shared" si="42"/>
        <v>0</v>
      </c>
      <c r="L213" s="39">
        <f t="shared" si="42"/>
        <v>0</v>
      </c>
      <c r="M213" s="39">
        <f t="shared" si="42"/>
        <v>0</v>
      </c>
      <c r="N213" s="40">
        <f t="shared" si="42"/>
        <v>0</v>
      </c>
      <c r="O213" s="27" t="e">
        <v>#REF!</v>
      </c>
    </row>
    <row r="214" spans="1:15" ht="15.75" customHeight="1" hidden="1">
      <c r="A214" s="66" t="s">
        <v>63</v>
      </c>
      <c r="B214" s="28">
        <v>0</v>
      </c>
      <c r="C214" s="28">
        <v>0</v>
      </c>
      <c r="D214" s="28">
        <v>0</v>
      </c>
      <c r="E214" s="28">
        <v>0</v>
      </c>
      <c r="F214" s="35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7">
        <v>0</v>
      </c>
      <c r="O214" s="27" t="e">
        <v>#REF!</v>
      </c>
    </row>
    <row r="215" spans="1:15" ht="15.75" customHeight="1" hidden="1">
      <c r="A215" s="66" t="s">
        <v>64</v>
      </c>
      <c r="B215" s="28">
        <v>0</v>
      </c>
      <c r="C215" s="28">
        <v>0</v>
      </c>
      <c r="D215" s="28">
        <v>0</v>
      </c>
      <c r="E215" s="28">
        <v>0</v>
      </c>
      <c r="F215" s="35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7">
        <v>0</v>
      </c>
      <c r="O215" s="27" t="e">
        <v>#REF!</v>
      </c>
    </row>
    <row r="216" spans="1:15" ht="15.75" customHeight="1" hidden="1">
      <c r="A216" s="66" t="s">
        <v>65</v>
      </c>
      <c r="B216" s="28">
        <v>0</v>
      </c>
      <c r="C216" s="28">
        <v>0</v>
      </c>
      <c r="D216" s="28">
        <v>0</v>
      </c>
      <c r="E216" s="28">
        <v>0</v>
      </c>
      <c r="F216" s="35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7">
        <v>0</v>
      </c>
      <c r="O216" s="27" t="e">
        <v>#REF!</v>
      </c>
    </row>
    <row r="217" spans="1:15" ht="15.75" customHeight="1" hidden="1">
      <c r="A217" s="66" t="s">
        <v>66</v>
      </c>
      <c r="B217" s="28">
        <v>0</v>
      </c>
      <c r="C217" s="28">
        <v>0</v>
      </c>
      <c r="D217" s="28">
        <v>0</v>
      </c>
      <c r="E217" s="28">
        <v>0</v>
      </c>
      <c r="F217" s="35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7">
        <v>0</v>
      </c>
      <c r="O217" s="27" t="e">
        <v>#REF!</v>
      </c>
    </row>
    <row r="218" spans="1:15" ht="15.75" customHeight="1" hidden="1">
      <c r="A218" s="66" t="s">
        <v>67</v>
      </c>
      <c r="B218" s="28">
        <v>0</v>
      </c>
      <c r="C218" s="28">
        <v>0</v>
      </c>
      <c r="D218" s="28">
        <v>0</v>
      </c>
      <c r="E218" s="28">
        <v>0</v>
      </c>
      <c r="F218" s="35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7">
        <v>0</v>
      </c>
      <c r="O218" s="27" t="e">
        <v>#REF!</v>
      </c>
    </row>
    <row r="219" spans="1:15" ht="15.75" customHeight="1" hidden="1">
      <c r="A219" s="66" t="s">
        <v>68</v>
      </c>
      <c r="B219" s="28">
        <v>0</v>
      </c>
      <c r="C219" s="28">
        <v>0</v>
      </c>
      <c r="D219" s="28">
        <v>0</v>
      </c>
      <c r="E219" s="28">
        <v>0</v>
      </c>
      <c r="F219" s="35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7">
        <v>0</v>
      </c>
      <c r="O219" s="27" t="e">
        <v>#REF!</v>
      </c>
    </row>
    <row r="220" spans="1:15" ht="15.75" customHeight="1" hidden="1">
      <c r="A220" s="68" t="s">
        <v>162</v>
      </c>
      <c r="B220" s="41">
        <v>0</v>
      </c>
      <c r="C220" s="41">
        <v>0</v>
      </c>
      <c r="D220" s="41">
        <v>0</v>
      </c>
      <c r="E220" s="41">
        <v>0</v>
      </c>
      <c r="F220" s="42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4">
        <v>0</v>
      </c>
      <c r="O220" s="27" t="e">
        <v>#REF!</v>
      </c>
    </row>
    <row r="221" spans="1:15" ht="15.75" customHeight="1" hidden="1">
      <c r="A221" s="68" t="s">
        <v>163</v>
      </c>
      <c r="B221" s="41">
        <v>0</v>
      </c>
      <c r="C221" s="41">
        <v>0</v>
      </c>
      <c r="D221" s="41">
        <v>0</v>
      </c>
      <c r="E221" s="41">
        <v>0</v>
      </c>
      <c r="F221" s="42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4">
        <v>0</v>
      </c>
      <c r="O221" s="27" t="e">
        <v>#REF!</v>
      </c>
    </row>
    <row r="222" spans="1:15" ht="15.75" customHeight="1" hidden="1">
      <c r="A222" s="68" t="s">
        <v>164</v>
      </c>
      <c r="B222" s="41">
        <v>0</v>
      </c>
      <c r="C222" s="41">
        <v>0</v>
      </c>
      <c r="D222" s="41">
        <v>0</v>
      </c>
      <c r="E222" s="41">
        <v>0</v>
      </c>
      <c r="F222" s="42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4">
        <v>0</v>
      </c>
      <c r="O222" s="27" t="e">
        <v>#REF!</v>
      </c>
    </row>
    <row r="223" spans="1:15" ht="15.75" customHeight="1" hidden="1">
      <c r="A223" s="68" t="s">
        <v>165</v>
      </c>
      <c r="B223" s="41">
        <v>0</v>
      </c>
      <c r="C223" s="41">
        <v>0</v>
      </c>
      <c r="D223" s="41">
        <v>0</v>
      </c>
      <c r="E223" s="41">
        <v>0</v>
      </c>
      <c r="F223" s="42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4">
        <v>0</v>
      </c>
      <c r="O223" s="27" t="e">
        <v>#REF!</v>
      </c>
    </row>
    <row r="224" spans="1:15" ht="15.75" customHeight="1" hidden="1">
      <c r="A224" s="68" t="s">
        <v>166</v>
      </c>
      <c r="B224" s="41">
        <v>0</v>
      </c>
      <c r="C224" s="41">
        <v>0</v>
      </c>
      <c r="D224" s="41">
        <v>0</v>
      </c>
      <c r="E224" s="41">
        <v>0</v>
      </c>
      <c r="F224" s="52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4">
        <v>0</v>
      </c>
      <c r="O224" s="27" t="e">
        <v>#REF!</v>
      </c>
    </row>
    <row r="225" ht="15.75" customHeight="1" hidden="1">
      <c r="O225" s="56"/>
    </row>
    <row r="226" ht="15.75" customHeight="1" hidden="1">
      <c r="O226" s="56" t="e">
        <f>614.459-#REF!</f>
        <v>#REF!</v>
      </c>
    </row>
    <row r="227" ht="15.75" customHeight="1" hidden="1"/>
    <row r="228" ht="15.75" customHeight="1" hidden="1">
      <c r="O228" s="57">
        <f>109842+8042</f>
        <v>117884</v>
      </c>
    </row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>
      <c r="O234" s="57" t="s">
        <v>167</v>
      </c>
    </row>
    <row r="235" ht="15.75" customHeight="1" hidden="1">
      <c r="O235" s="57" t="s">
        <v>168</v>
      </c>
    </row>
    <row r="236" ht="15.75" customHeight="1" hidden="1">
      <c r="O236" s="57" t="s">
        <v>169</v>
      </c>
    </row>
    <row r="237" ht="15.75" customHeight="1" hidden="1"/>
    <row r="238" ht="15.75" customHeight="1" hidden="1">
      <c r="O238" s="58" t="s">
        <v>170</v>
      </c>
    </row>
    <row r="239" ht="15.75" customHeight="1" hidden="1">
      <c r="O239" s="56" t="s">
        <v>168</v>
      </c>
    </row>
    <row r="240" ht="15.75" customHeight="1" hidden="1"/>
    <row r="241" ht="15.75" customHeight="1" hidden="1">
      <c r="O241" s="57" t="s">
        <v>171</v>
      </c>
    </row>
    <row r="242" ht="15.75" customHeight="1" hidden="1">
      <c r="O242" s="56" t="s">
        <v>167</v>
      </c>
    </row>
    <row r="243" ht="15.75" customHeight="1" hidden="1">
      <c r="O243" s="57" t="s">
        <v>168</v>
      </c>
    </row>
    <row r="244" ht="15.75" customHeight="1" hidden="1"/>
    <row r="245" ht="15.75" customHeight="1" hidden="1">
      <c r="O245" s="56"/>
    </row>
    <row r="246" ht="15.75" customHeight="1" hidden="1">
      <c r="O246" s="57" t="s">
        <v>171</v>
      </c>
    </row>
    <row r="247" ht="15.75" customHeight="1" hidden="1"/>
    <row r="248" ht="15.75" customHeight="1" hidden="1"/>
    <row r="249" ht="15.75" customHeight="1" hidden="1"/>
    <row r="250" ht="15.75" customHeight="1" hidden="1">
      <c r="O250" s="56" t="s">
        <v>172</v>
      </c>
    </row>
    <row r="251" ht="15.75" customHeight="1" hidden="1">
      <c r="O251" s="57" t="s">
        <v>173</v>
      </c>
    </row>
    <row r="252" ht="15.75" customHeight="1" hidden="1"/>
    <row r="253" ht="15.75" customHeight="1" hidden="1"/>
    <row r="254" ht="15.75" customHeight="1" hidden="1"/>
    <row r="255" ht="15.75" customHeight="1" hidden="1">
      <c r="O255" s="56"/>
    </row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>
      <c r="O260" s="56"/>
    </row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>
      <c r="O266" s="56">
        <f>O90+O126+O127</f>
        <v>86.39860261224615</v>
      </c>
    </row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>
      <c r="O271" s="59">
        <f>O127+O90</f>
        <v>69.14925447196671</v>
      </c>
    </row>
    <row r="272" ht="15.75" customHeight="1" hidden="1"/>
    <row r="273" ht="15.75" customHeight="1" hidden="1"/>
    <row r="274" ht="15.75" customHeight="1" hidden="1"/>
    <row r="275" ht="15.75" customHeight="1" hidden="1">
      <c r="O275" s="59">
        <f>O90+O127</f>
        <v>69.14925447196671</v>
      </c>
    </row>
    <row r="276" ht="15.75" customHeight="1" hidden="1"/>
    <row r="277" ht="15.75" customHeight="1" hidden="1"/>
    <row r="278" ht="15.75" customHeight="1" hidden="1">
      <c r="O278" s="57">
        <f>'[1]май 17'!$N$44</f>
        <v>759.2370000000001</v>
      </c>
    </row>
    <row r="279" ht="15.75" customHeight="1" hidden="1"/>
    <row r="280" ht="15.75" customHeight="1" hidden="1"/>
    <row r="281" ht="15.75" customHeight="1" hidden="1">
      <c r="O281" s="60">
        <f>O80+O90+O126</f>
        <v>60.75475004299757</v>
      </c>
    </row>
    <row r="282" ht="15.75" customHeight="1" hidden="1"/>
    <row r="283" ht="15.75" customHeight="1" hidden="1"/>
    <row r="284" ht="15.75" customHeight="1" hidden="1">
      <c r="O284" s="61">
        <v>22.061</v>
      </c>
    </row>
    <row r="285" ht="15.75" customHeight="1" hidden="1">
      <c r="O285" s="62">
        <f>O115</f>
        <v>369.73300000000006</v>
      </c>
    </row>
    <row r="286" ht="15.75" customHeight="1" hidden="1">
      <c r="O286" s="61">
        <f>O285-O284</f>
        <v>347.6720000000001</v>
      </c>
    </row>
    <row r="287" ht="15.75" customHeight="1" hidden="1"/>
    <row r="288" spans="15:22" ht="15.75" customHeight="1" hidden="1">
      <c r="O288" s="59">
        <f>O15-O115</f>
        <v>-93.04600000000005</v>
      </c>
      <c r="P288" s="18">
        <f aca="true" t="shared" si="43" ref="P288:V288">P15-P115</f>
        <v>-3.825</v>
      </c>
      <c r="Q288" s="18">
        <f t="shared" si="43"/>
        <v>-8361.077</v>
      </c>
      <c r="R288" s="18">
        <f t="shared" si="43"/>
        <v>0</v>
      </c>
      <c r="S288" s="18">
        <f t="shared" si="43"/>
        <v>0</v>
      </c>
      <c r="T288" s="18">
        <f t="shared" si="43"/>
        <v>0</v>
      </c>
      <c r="U288" s="18">
        <f t="shared" si="43"/>
        <v>0</v>
      </c>
      <c r="V288" s="18">
        <f t="shared" si="43"/>
        <v>0</v>
      </c>
    </row>
    <row r="289" ht="15.75" customHeight="1" hidden="1">
      <c r="O289" s="59">
        <f>O80+O90+O126+O127</f>
        <v>86.39860261224615</v>
      </c>
    </row>
    <row r="290" ht="15.75" customHeight="1" hidden="1"/>
    <row r="291" ht="15.75" customHeight="1" hidden="1"/>
    <row r="292" ht="15.75" customHeight="1" hidden="1"/>
    <row r="293" ht="15.75" customHeight="1" hidden="1">
      <c r="O293" s="59">
        <f>O126+O127</f>
        <v>42.89320070952802</v>
      </c>
    </row>
    <row r="294" ht="15.75" customHeight="1" hidden="1">
      <c r="O294" s="59">
        <f>O90+O126+O127+O80</f>
        <v>86.39860261224615</v>
      </c>
    </row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>
      <c r="O302" s="59">
        <f>O15-O115</f>
        <v>-93.04600000000005</v>
      </c>
    </row>
    <row r="303" ht="15.75" customHeight="1" hidden="1">
      <c r="O303" s="59">
        <f>O80+O90+O126+O127</f>
        <v>86.39860261224615</v>
      </c>
    </row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>
      <c r="A309" s="71">
        <v>781281</v>
      </c>
    </row>
    <row r="310" ht="15.75" customHeight="1" hidden="1"/>
    <row r="311" ht="15.75" customHeight="1" hidden="1">
      <c r="O311" s="59"/>
    </row>
    <row r="312" ht="15.75" customHeight="1" hidden="1">
      <c r="O312" s="59">
        <f>O90+O126+O127</f>
        <v>86.39860261224615</v>
      </c>
    </row>
    <row r="313" ht="15.75" customHeight="1" hidden="1"/>
    <row r="314" ht="15.75" customHeight="1" hidden="1">
      <c r="O314" s="60"/>
    </row>
    <row r="315" ht="15.75" customHeight="1" hidden="1"/>
    <row r="316" ht="15.75" customHeight="1" hidden="1"/>
    <row r="317" ht="15.75" customHeight="1" hidden="1"/>
    <row r="318" ht="15.75" customHeight="1" hidden="1">
      <c r="O318" s="60">
        <f>O80+O90+O126</f>
        <v>60.75475004299757</v>
      </c>
    </row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>
      <c r="O326" s="60"/>
    </row>
    <row r="327" ht="15.75" customHeight="1" hidden="1">
      <c r="O327" s="59">
        <f>O90+O127</f>
        <v>69.14925447196671</v>
      </c>
    </row>
    <row r="328" ht="15.75" customHeight="1">
      <c r="O328" s="59"/>
    </row>
    <row r="330" ht="15.75" customHeight="1" hidden="1"/>
    <row r="331" ht="15.75" customHeight="1" hidden="1">
      <c r="O331" s="60"/>
    </row>
    <row r="332" ht="15.75" customHeight="1" hidden="1">
      <c r="O332" s="60"/>
    </row>
    <row r="333" ht="15.75" customHeight="1" hidden="1">
      <c r="O333" s="60"/>
    </row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>
      <c r="O349" s="57">
        <v>253.721</v>
      </c>
    </row>
    <row r="350" ht="15.75" customHeight="1" hidden="1"/>
    <row r="351" ht="15.75" customHeight="1" hidden="1"/>
    <row r="352" ht="15.75" customHeight="1" hidden="1">
      <c r="O352" s="60">
        <f>O81+O91+O130</f>
        <v>298.786837876052</v>
      </c>
    </row>
    <row r="353" ht="15.75" customHeight="1" hidden="1"/>
    <row r="354" ht="15.75" customHeight="1" hidden="1"/>
    <row r="355" ht="15.75" customHeight="1" hidden="1"/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2018-05-15T11:09:38Z</cp:lastPrinted>
  <dcterms:created xsi:type="dcterms:W3CDTF">2017-05-02T12:41:48Z</dcterms:created>
  <dcterms:modified xsi:type="dcterms:W3CDTF">2019-05-31T09:46:10Z</dcterms:modified>
  <cp:category/>
  <cp:version/>
  <cp:contentType/>
  <cp:contentStatus/>
</cp:coreProperties>
</file>