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'2017'!$A$1:$S$226</definedName>
  </definedNames>
  <calcPr fullCalcOnLoad="1"/>
</workbook>
</file>

<file path=xl/sharedStrings.xml><?xml version="1.0" encoding="utf-8"?>
<sst xmlns="http://schemas.openxmlformats.org/spreadsheetml/2006/main" count="255" uniqueCount="182">
  <si>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</si>
  <si>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</si>
  <si>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</si>
  <si>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</si>
  <si>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</si>
  <si>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</si>
  <si>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</si>
  <si>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</si>
  <si>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</si>
  <si>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</si>
  <si>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</si>
  <si>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</si>
  <si>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</si>
  <si>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</si>
  <si>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</si>
  <si>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</si>
  <si>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</si>
  <si>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</si>
  <si>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</si>
  <si>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</si>
  <si>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</si>
  <si>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</si>
  <si>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</si>
  <si>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</si>
  <si>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</si>
  <si>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</si>
  <si>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</si>
  <si>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</si>
  <si>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</si>
  <si>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</si>
  <si>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</si>
  <si>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</si>
  <si>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</si>
  <si>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</si>
  <si>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</si>
  <si>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</si>
  <si>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</si>
  <si>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</si>
  <si>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</si>
  <si>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</si>
  <si>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</si>
  <si>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</si>
  <si>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</si>
  <si>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</si>
  <si>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</si>
  <si>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</si>
  <si>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</si>
  <si>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</si>
  <si>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</si>
  <si>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</si>
  <si>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</si>
  <si>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</si>
  <si>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</si>
  <si>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</si>
  <si>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</si>
  <si>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</si>
  <si>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</si>
  <si>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</si>
  <si>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</si>
  <si>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</si>
  <si>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</si>
  <si>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</si>
  <si>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</si>
  <si>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</si>
  <si>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</si>
  <si>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</si>
  <si>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</si>
  <si>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</si>
  <si>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</si>
  <si>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</si>
  <si>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</si>
  <si>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</si>
  <si>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</si>
  <si>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</si>
  <si>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</si>
  <si>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</si>
  <si>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</si>
  <si>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</si>
  <si>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</si>
  <si>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</si>
  <si>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</si>
  <si>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</si>
  <si>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</si>
  <si>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</si>
  <si>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</si>
  <si>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</si>
  <si>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</si>
  <si>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</si>
  <si>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</si>
  <si>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</si>
  <si>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</si>
  <si>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</si>
  <si>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</si>
  <si>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</si>
  <si>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</si>
  <si>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</si>
  <si>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</si>
  <si>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</si>
  <si>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</si>
  <si>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</si>
  <si>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</si>
  <si>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</si>
  <si>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</si>
  <si>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</si>
  <si>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</si>
  <si>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</si>
  <si>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</si>
  <si>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</si>
  <si>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</si>
  <si>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</si>
  <si>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</si>
  <si>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</si>
  <si>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</si>
  <si>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</si>
  <si>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</si>
  <si>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</si>
  <si>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</si>
  <si>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</si>
  <si>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</si>
  <si>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</si>
  <si>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</si>
  <si>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</si>
  <si>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</si>
  <si>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</si>
  <si>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</si>
  <si>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</si>
  <si>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</si>
  <si>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</si>
  <si>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</si>
  <si>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</si>
  <si>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</si>
  <si>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</si>
  <si>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</si>
  <si>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</si>
  <si>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</si>
  <si>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</si>
  <si>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</si>
  <si>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</si>
  <si>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</si>
  <si>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</si>
  <si>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</si>
  <si>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</si>
  <si>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</si>
  <si>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</si>
  <si>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</si>
  <si>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</si>
  <si>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</si>
  <si>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</si>
  <si>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</si>
  <si>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</si>
  <si>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</si>
  <si>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</si>
  <si>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</si>
  <si>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</si>
  <si>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</si>
  <si>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</si>
  <si>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</si>
  <si>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</si>
  <si>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</si>
  <si>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</si>
  <si>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</si>
  <si>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</si>
  <si>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</si>
  <si>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</si>
  <si>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</si>
  <si>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</si>
  <si>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</si>
  <si>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</si>
  <si>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</si>
  <si>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</si>
  <si>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</si>
  <si>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</si>
  <si>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</si>
  <si>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</si>
  <si>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</si>
  <si>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Вывоз ТКО</t>
  </si>
  <si>
    <t xml:space="preserve">      Электроэнергия (ОДН)</t>
  </si>
  <si>
    <t>руб./м2</t>
  </si>
  <si>
    <t>содержание лифта</t>
  </si>
  <si>
    <t>Тариф на содержание жилья по МКД № 16а по ул. Гостенской с 01.08.2018.по 01.07.2019.</t>
  </si>
  <si>
    <t>Электроэнергия, руб./м2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</si>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</sst>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9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4" fontId="13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176" fontId="13" fillId="4" borderId="1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D3">
            <v>3622.6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0"/>
  <sheetViews>
    <sheetView tabSelected="1" workbookViewId="0" topLeftCell="A94">
      <pane xSplit="5445" topLeftCell="A1" activePane="topRight" state="split"/>
      <selection pane="topLeft" activeCell="A102" sqref="A102"/>
      <selection pane="topRight" activeCell="Y105" sqref="Y105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  <col min="21" max="21" width="9.57421875" style="0" bestFit="1" customWidth="1"/>
  </cols>
  <sheetData>
    <row r="1" spans="1:19" ht="49.5" customHeight="1">
      <c r="A1" s="78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9" t="s">
        <v>173</v>
      </c>
      <c r="R2" s="59" t="s">
        <v>177</v>
      </c>
      <c r="S2" s="59" t="s">
        <v>174</v>
      </c>
      <c r="T2">
        <f>'[2]ноябрь'!$AD$3</f>
        <v>3622.6</v>
      </c>
    </row>
    <row r="3" spans="1:19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0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1">
        <f>R80+R85+R90+R95+R101+R110+R111</f>
        <v>14.414544648238937</v>
      </c>
      <c r="S79" s="18">
        <f>S80+S85+S90+S95+S101+S110+S111+S115</f>
        <v>1367.936</v>
      </c>
      <c r="T79" s="70">
        <f>R79*$T$2*6/1000</f>
        <v>313.30877665626224</v>
      </c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2">
        <f>SUM(R81:R84)</f>
        <v>0.748525067497638</v>
      </c>
      <c r="S80" s="18">
        <f>'[1]янв'!T80*2+'[1]март'!T80*4+'[1]июль'!T80*6</f>
        <v>169.022</v>
      </c>
      <c r="T80" s="70">
        <f aca="true" t="shared" si="19" ref="T80:T142">R80*$T$2*6/1000</f>
        <v>16.26964145710166</v>
      </c>
      <c r="U80" s="75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3">
        <v>0.05</v>
      </c>
      <c r="S81" s="26">
        <f>'[1]янв'!T81*2+'[1]март'!T81*4+'[1]июль'!T81*6</f>
        <v>6.28</v>
      </c>
      <c r="T81" s="70">
        <f t="shared" si="19"/>
        <v>1.08678</v>
      </c>
      <c r="U81" s="75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3">
        <v>0.08196761023098008</v>
      </c>
      <c r="S82" s="26">
        <f>'[1]янв'!T82*2+'[1]март'!T82*4+'[1]июль'!T82*6</f>
        <v>30.146</v>
      </c>
      <c r="T82" s="70">
        <f t="shared" si="19"/>
        <v>1.7816151889364906</v>
      </c>
      <c r="U82" s="75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3">
        <v>0.016557457266657975</v>
      </c>
      <c r="S83" s="26">
        <f>'[1]янв'!T83*2+'[1]март'!T83*4+'[1]июль'!T83*6</f>
        <v>6.066</v>
      </c>
      <c r="T83" s="70">
        <f t="shared" si="19"/>
        <v>0.35988626816517105</v>
      </c>
      <c r="U83" s="75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3">
        <v>0.6</v>
      </c>
      <c r="S84" s="26">
        <f>'[1]янв'!T84*2+'[1]март'!T84*4+'[1]июль'!T84*6</f>
        <v>126.53</v>
      </c>
      <c r="T84" s="70">
        <f t="shared" si="19"/>
        <v>13.041360000000001</v>
      </c>
      <c r="U84" s="75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2">
        <f>SUM(R86:R89)</f>
        <v>2.4253006845096095</v>
      </c>
      <c r="S85" s="18">
        <f>'[1]янв'!T85*2+'[1]март'!T85*4+'[1]июль'!T85*6</f>
        <v>140.35</v>
      </c>
      <c r="T85" s="70">
        <f t="shared" si="19"/>
        <v>52.71536555822707</v>
      </c>
      <c r="U85" s="75"/>
    </row>
    <row r="86" spans="1:21" s="65" customFormat="1" ht="15.75" customHeight="1">
      <c r="A86" s="66" t="s">
        <v>77</v>
      </c>
      <c r="B86" s="60">
        <f t="shared" si="15"/>
        <v>1159.347</v>
      </c>
      <c r="C86" s="60">
        <v>74.8</v>
      </c>
      <c r="D86" s="60">
        <v>72.402</v>
      </c>
      <c r="E86" s="60">
        <v>64.145</v>
      </c>
      <c r="F86" s="61">
        <v>72</v>
      </c>
      <c r="G86" s="62">
        <v>72</v>
      </c>
      <c r="H86" s="62">
        <v>122</v>
      </c>
      <c r="I86" s="62">
        <v>172</v>
      </c>
      <c r="J86" s="62">
        <v>222</v>
      </c>
      <c r="K86" s="62">
        <v>72</v>
      </c>
      <c r="L86" s="62">
        <v>72</v>
      </c>
      <c r="M86" s="62">
        <v>72</v>
      </c>
      <c r="N86" s="63">
        <v>72</v>
      </c>
      <c r="O86" s="64">
        <f>'[1]янв'!O86*2+'[1]март'!O86*4+'[1]июль'!O86*6</f>
        <v>772.7860000000001</v>
      </c>
      <c r="P86" s="64">
        <f>'[1]янв'!P86*2+'[1]март'!P86*4+'[1]июль'!P86*6</f>
        <v>62.135999999999996</v>
      </c>
      <c r="Q86" s="64">
        <f>'[1]янв'!S86*2+'[1]март'!S86*4+'[1]июль'!S86*6</f>
        <v>72.87</v>
      </c>
      <c r="R86" s="74">
        <v>0.7950858192405067</v>
      </c>
      <c r="S86" s="64">
        <f>'[1]янв'!T86*2+'[1]март'!T86*4+'[1]июль'!T86*6</f>
        <v>55.972</v>
      </c>
      <c r="T86" s="70">
        <f t="shared" si="19"/>
        <v>17.281667332683956</v>
      </c>
      <c r="U86" s="75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3">
        <v>0.9641440153419031</v>
      </c>
      <c r="S87" s="18">
        <f>'[1]янв'!T87*2+'[1]март'!T87*4+'[1]июль'!T87*6</f>
        <v>50.245999999999995</v>
      </c>
      <c r="T87" s="70">
        <f t="shared" si="19"/>
        <v>20.956248659865466</v>
      </c>
      <c r="U87" s="75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3">
        <v>0.19475709109906444</v>
      </c>
      <c r="S88" s="18">
        <f>'[1]янв'!T88*2+'[1]март'!T88*4+'[1]июль'!T88*6</f>
        <v>10.102</v>
      </c>
      <c r="T88" s="70">
        <f t="shared" si="19"/>
        <v>4.233162229292825</v>
      </c>
      <c r="U88" s="75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3">
        <v>0.4713137588281355</v>
      </c>
      <c r="S89" s="18">
        <f>'[1]янв'!T89*2+'[1]март'!T89*4+'[1]июль'!T89*6</f>
        <v>24.03</v>
      </c>
      <c r="T89" s="70">
        <f t="shared" si="19"/>
        <v>10.24428733638482</v>
      </c>
      <c r="U89" s="75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2">
        <f>SUM(R91:R94)</f>
        <v>5.876920982173278</v>
      </c>
      <c r="S90" s="18">
        <f>'[1]янв'!T90*2+'[1]март'!T90*4+'[1]июль'!T90*6</f>
        <v>573.612</v>
      </c>
      <c r="T90" s="70">
        <f t="shared" si="19"/>
        <v>127.73840370012549</v>
      </c>
      <c r="U90" s="75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3">
        <v>0.7725447264269872</v>
      </c>
      <c r="S91" s="26">
        <f>'[1]янв'!T91*2+'[1]март'!T91*4+'[1]июль'!T91*6</f>
        <v>69.68</v>
      </c>
      <c r="T91" s="70">
        <f t="shared" si="19"/>
        <v>16.791723155726423</v>
      </c>
      <c r="U91" s="75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3">
        <v>3.892819698563296</v>
      </c>
      <c r="S92" s="26">
        <f>'[1]янв'!T92*2+'[1]март'!T92*4+'[1]июль'!T92*6</f>
        <v>362.262</v>
      </c>
      <c r="T92" s="70">
        <f t="shared" si="19"/>
        <v>84.61277184009238</v>
      </c>
      <c r="U92" s="75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3">
        <v>0.7863495791097859</v>
      </c>
      <c r="S93" s="26">
        <f>'[1]янв'!T93*2+'[1]март'!T93*4+'[1]июль'!T93*6</f>
        <v>72.868</v>
      </c>
      <c r="T93" s="70">
        <f t="shared" si="19"/>
        <v>17.091779911698662</v>
      </c>
      <c r="U93" s="75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3">
        <v>0.4252069780732091</v>
      </c>
      <c r="S94" s="26">
        <f>'[1]янв'!T94*2+'[1]март'!T94*4+'[1]июль'!T94*6</f>
        <v>68.802</v>
      </c>
      <c r="T94" s="70">
        <f t="shared" si="19"/>
        <v>9.242128792608044</v>
      </c>
      <c r="U94" s="75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2">
        <f>SUM(R96:R100)</f>
        <v>3.956109565640821</v>
      </c>
      <c r="S95" s="18">
        <f>'[1]янв'!T96*2+'[1]март'!T96*4+'[1]июль'!T96*6</f>
        <v>272.534</v>
      </c>
      <c r="T95" s="70">
        <f t="shared" si="19"/>
        <v>85.98841507494264</v>
      </c>
      <c r="U95" s="75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3">
        <v>2.766406845295578</v>
      </c>
      <c r="S96" s="26">
        <f>'[1]янв'!T97*2+'[1]март'!T97*4+'[1]июль'!T97*6</f>
        <v>197.00799999999998</v>
      </c>
      <c r="T96" s="70">
        <f t="shared" si="19"/>
        <v>60.12951262660656</v>
      </c>
      <c r="U96" s="75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3">
        <v>0.5588141827497067</v>
      </c>
      <c r="S97" s="26">
        <f>'[1]янв'!T98*2+'[1]март'!T98*4+'[1]июль'!T98*6</f>
        <v>39.58</v>
      </c>
      <c r="T97" s="70">
        <f t="shared" si="19"/>
        <v>12.146161550574526</v>
      </c>
      <c r="U97" s="75"/>
    </row>
    <row r="98" spans="1:21" ht="29.25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3">
        <v>0.28797410927563094</v>
      </c>
      <c r="S98" s="26">
        <f>'[1]янв'!T99*2+'[1]март'!T99*4+'[1]июль'!T99*6</f>
        <v>12.733999999999998</v>
      </c>
      <c r="T98" s="70">
        <f t="shared" si="19"/>
        <v>6.259290049571404</v>
      </c>
      <c r="U98" s="75"/>
    </row>
    <row r="99" spans="1:21" ht="29.2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3">
        <v>0.055864761358442185</v>
      </c>
      <c r="S99" s="26">
        <f>'[1]янв'!T100*2+'[1]март'!T100*4+'[1]июль'!T100*6</f>
        <v>12.687999999999999</v>
      </c>
      <c r="T99" s="70">
        <f t="shared" si="19"/>
        <v>1.214254106982556</v>
      </c>
      <c r="U99" s="75"/>
    </row>
    <row r="100" spans="1:21" ht="29.2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3">
        <v>0.2870496669614629</v>
      </c>
      <c r="S100" s="26">
        <f>'[1]янв'!T101*2+'[1]март'!T101*4+'[1]июль'!T101*6</f>
        <v>10.524000000000001</v>
      </c>
      <c r="T100" s="70">
        <f t="shared" si="19"/>
        <v>6.239196741207573</v>
      </c>
      <c r="U100" s="75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2">
        <f>R102+R103+R104+R107+R108+R109</f>
        <v>0.8840765204386015</v>
      </c>
      <c r="S101" s="18">
        <f>'[1]янв'!T102*2+'[1]март'!T102*4+'[1]июль'!T102*6</f>
        <v>76.61599999999999</v>
      </c>
      <c r="T101" s="70">
        <f t="shared" si="19"/>
        <v>19.215933617645266</v>
      </c>
      <c r="U101" s="75"/>
    </row>
    <row r="102" spans="1:21" ht="15.75" customHeight="1">
      <c r="A102" s="22" t="s">
        <v>181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3">
        <v>0.29</v>
      </c>
      <c r="S102" s="26">
        <f>'[1]янв'!T103*2+'[1]март'!T103*4+'[1]июль'!T103*6</f>
        <v>23.412</v>
      </c>
      <c r="T102" s="70">
        <f t="shared" si="19"/>
        <v>6.303323999999999</v>
      </c>
      <c r="U102" s="75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3">
        <v>0.32274746528448406</v>
      </c>
      <c r="S103" s="26">
        <f>'[1]янв'!T105*2+'[1]март'!T105*4+'[1]июль'!T105*6</f>
        <v>31.118000000000002</v>
      </c>
      <c r="T103" s="70">
        <f t="shared" si="19"/>
        <v>7.015109806437431</v>
      </c>
      <c r="U103" s="75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3">
        <v>0.08374630737299235</v>
      </c>
      <c r="S104" s="26">
        <f>'[1]янв'!T106*2+'[1]март'!T106*4+'[1]июль'!T106*6</f>
        <v>2.4800000000000004</v>
      </c>
      <c r="T104" s="70">
        <f t="shared" si="19"/>
        <v>1.8202762385364124</v>
      </c>
      <c r="U104" s="75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3">
        <v>0.06967246869633306</v>
      </c>
      <c r="S105" s="26">
        <f>'[1]янв'!T107*2+'[1]март'!T107*4+'[1]июль'!T107*6</f>
        <v>2.058</v>
      </c>
      <c r="T105" s="70">
        <f t="shared" si="19"/>
        <v>1.5143729105960169</v>
      </c>
      <c r="U105" s="75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3">
        <v>0.01407383867665928</v>
      </c>
      <c r="S106" s="26">
        <f>'[1]янв'!T108*2+'[1]март'!T108*4+'[1]июль'!T108*6</f>
        <v>0.422</v>
      </c>
      <c r="T106" s="70">
        <f t="shared" si="19"/>
        <v>0.30590332794039543</v>
      </c>
      <c r="U106" s="75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3">
        <v>0.006282193573183716</v>
      </c>
      <c r="S107" s="26">
        <f>'[1]янв'!T109*2+'[1]март'!T109*4+'[1]июль'!T109*6</f>
        <v>0.33</v>
      </c>
      <c r="T107" s="70">
        <f t="shared" si="19"/>
        <v>0.13654724662929196</v>
      </c>
      <c r="U107" s="75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3">
        <v>0.03990642655950087</v>
      </c>
      <c r="S108" s="26">
        <f>'[1]янв'!T110*2+'[1]март'!T110*4+'[1]июль'!T110*6</f>
        <v>2.98</v>
      </c>
      <c r="T108" s="70">
        <f t="shared" si="19"/>
        <v>0.867390125126687</v>
      </c>
      <c r="U108" s="75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3">
        <v>0.14139412764844064</v>
      </c>
      <c r="S109" s="26"/>
      <c r="T109" s="70">
        <f t="shared" si="19"/>
        <v>3.073286200915446</v>
      </c>
      <c r="U109" s="75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2">
        <v>0.14344331790421513</v>
      </c>
      <c r="S110" s="18">
        <f>'[1]янв'!T111*2+'[1]март'!T111*4+'[1]июль'!T111*6</f>
        <v>15.406</v>
      </c>
      <c r="T110" s="70">
        <f t="shared" si="19"/>
        <v>3.1178265806388588</v>
      </c>
      <c r="U110" s="75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2">
        <f>SUM(R112:R114)</f>
        <v>0.3801685100747769</v>
      </c>
      <c r="S111" s="18">
        <f>'[1]янв'!T112*2+'[1]март'!T112*4+'[1]июль'!T112*6</f>
        <v>43.566</v>
      </c>
      <c r="T111" s="70">
        <f t="shared" si="19"/>
        <v>8.263190667581323</v>
      </c>
      <c r="U111" s="75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3">
        <v>0.22356849427215622</v>
      </c>
      <c r="S112" s="26">
        <f>'[1]янв'!T113*2+'[1]март'!T113*4+'[1]июль'!T113*6</f>
        <v>26.388</v>
      </c>
      <c r="T112" s="70">
        <f t="shared" si="19"/>
        <v>4.859395364101879</v>
      </c>
      <c r="U112" s="75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3">
        <v>0.15186840745823643</v>
      </c>
      <c r="S113" s="26">
        <f>'[1]янв'!T114*2+'[1]март'!T114*4+'[1]июль'!T114*6</f>
        <v>16.896</v>
      </c>
      <c r="T113" s="70">
        <f t="shared" si="19"/>
        <v>3.3009509571492437</v>
      </c>
      <c r="U113" s="75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0.00473160834438426</v>
      </c>
      <c r="S114" s="26">
        <f>'[1]янв'!T115*2+'[1]март'!T115*4+'[1]июль'!T115*6</f>
        <v>0.28200000000000003</v>
      </c>
      <c r="T114" s="70">
        <f t="shared" si="19"/>
        <v>0.10284434633019851</v>
      </c>
      <c r="U114" s="75"/>
    </row>
    <row r="115" spans="1:20" s="48" customFormat="1" ht="15.75" customHeight="1">
      <c r="A115" s="49" t="s">
        <v>176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6">
        <v>0.75946</v>
      </c>
      <c r="S115" s="18">
        <f>'[1]янв'!T116*2+'[1]март'!T116*4+'[1]июль'!T116*6</f>
        <v>76.83</v>
      </c>
      <c r="T115" s="70">
        <f t="shared" si="19"/>
        <v>16.507318776</v>
      </c>
    </row>
    <row r="116" spans="1:20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70">
        <f t="shared" si="19"/>
        <v>0</v>
      </c>
    </row>
    <row r="117" spans="1:20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70">
        <f t="shared" si="19"/>
        <v>0</v>
      </c>
    </row>
    <row r="118" spans="1:20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70">
        <f t="shared" si="19"/>
        <v>0</v>
      </c>
    </row>
    <row r="119" spans="1:20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70">
        <f t="shared" si="19"/>
        <v>0</v>
      </c>
    </row>
    <row r="120" spans="1:20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70">
        <f t="shared" si="19"/>
        <v>0</v>
      </c>
    </row>
    <row r="121" spans="1:20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70">
        <f t="shared" si="19"/>
        <v>0</v>
      </c>
    </row>
    <row r="122" spans="1:20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70">
        <f t="shared" si="19"/>
        <v>0</v>
      </c>
    </row>
    <row r="123" spans="1:20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70">
        <f t="shared" si="19"/>
        <v>0</v>
      </c>
    </row>
    <row r="124" spans="1:20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70">
        <f t="shared" si="19"/>
        <v>0</v>
      </c>
    </row>
    <row r="125" spans="1:20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70">
        <f t="shared" si="19"/>
        <v>0</v>
      </c>
    </row>
    <row r="126" spans="1:20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70">
        <f t="shared" si="19"/>
        <v>0</v>
      </c>
    </row>
    <row r="127" spans="1:20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70">
        <f t="shared" si="19"/>
        <v>0</v>
      </c>
    </row>
    <row r="128" spans="1:20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70">
        <f t="shared" si="19"/>
        <v>0</v>
      </c>
    </row>
    <row r="129" spans="1:20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70">
        <f t="shared" si="19"/>
        <v>0</v>
      </c>
    </row>
    <row r="130" spans="1:20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70">
        <f t="shared" si="19"/>
        <v>0</v>
      </c>
    </row>
    <row r="131" spans="1:20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70">
        <f t="shared" si="19"/>
        <v>0</v>
      </c>
    </row>
    <row r="132" spans="1:20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70">
        <f t="shared" si="19"/>
        <v>0</v>
      </c>
    </row>
    <row r="133" spans="1:20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70">
        <f t="shared" si="19"/>
        <v>0</v>
      </c>
    </row>
    <row r="134" spans="1:20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70">
        <f t="shared" si="19"/>
        <v>0</v>
      </c>
    </row>
    <row r="135" spans="1:20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70">
        <f t="shared" si="19"/>
        <v>0</v>
      </c>
    </row>
    <row r="136" spans="1:20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70">
        <f t="shared" si="19"/>
        <v>0</v>
      </c>
    </row>
    <row r="137" spans="1:20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70">
        <f t="shared" si="19"/>
        <v>0</v>
      </c>
    </row>
    <row r="138" spans="1:20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70">
        <f t="shared" si="19"/>
        <v>0</v>
      </c>
    </row>
    <row r="139" spans="1:20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70">
        <f t="shared" si="19"/>
        <v>0</v>
      </c>
    </row>
    <row r="140" spans="1:20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70">
        <f t="shared" si="19"/>
        <v>0</v>
      </c>
    </row>
    <row r="141" spans="1:20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70">
        <f t="shared" si="19"/>
        <v>0</v>
      </c>
    </row>
    <row r="142" spans="1:20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70">
        <f t="shared" si="19"/>
        <v>0</v>
      </c>
    </row>
    <row r="143" spans="1:20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70">
        <f aca="true" t="shared" si="31" ref="T143:T206">R143*$T$2*6/1000</f>
        <v>0</v>
      </c>
    </row>
    <row r="144" spans="1:20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70">
        <f t="shared" si="31"/>
        <v>0</v>
      </c>
    </row>
    <row r="145" spans="1:20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70">
        <f t="shared" si="31"/>
        <v>0</v>
      </c>
    </row>
    <row r="146" spans="1:20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70">
        <f t="shared" si="31"/>
        <v>0</v>
      </c>
    </row>
    <row r="147" spans="1:20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70">
        <f t="shared" si="31"/>
        <v>0</v>
      </c>
    </row>
    <row r="148" spans="1:20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70">
        <f t="shared" si="31"/>
        <v>0</v>
      </c>
    </row>
    <row r="149" spans="1:20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70">
        <f t="shared" si="31"/>
        <v>0</v>
      </c>
    </row>
    <row r="150" spans="1:20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70">
        <f t="shared" si="31"/>
        <v>0</v>
      </c>
    </row>
    <row r="151" spans="1:20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70">
        <f t="shared" si="31"/>
        <v>0</v>
      </c>
    </row>
    <row r="152" spans="1:20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70">
        <f t="shared" si="31"/>
        <v>0</v>
      </c>
    </row>
    <row r="153" spans="1:20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70">
        <f t="shared" si="31"/>
        <v>0</v>
      </c>
    </row>
    <row r="154" spans="1:20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70">
        <f t="shared" si="31"/>
        <v>0</v>
      </c>
    </row>
    <row r="155" spans="1:20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70">
        <f t="shared" si="31"/>
        <v>0</v>
      </c>
    </row>
    <row r="156" spans="1:20" ht="15.75" customHeight="1" hidden="1">
      <c r="A156" s="20" t="s">
        <v>136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70">
        <f t="shared" si="31"/>
        <v>0</v>
      </c>
    </row>
    <row r="157" spans="1:20" ht="15.75" customHeight="1" hidden="1">
      <c r="A157" s="33" t="s">
        <v>121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70">
        <f t="shared" si="31"/>
        <v>0</v>
      </c>
    </row>
    <row r="158" spans="1:20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70">
        <f t="shared" si="31"/>
        <v>0</v>
      </c>
    </row>
    <row r="159" spans="1:20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70">
        <f t="shared" si="31"/>
        <v>0</v>
      </c>
    </row>
    <row r="160" spans="1:20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70">
        <f t="shared" si="31"/>
        <v>0</v>
      </c>
    </row>
    <row r="161" spans="1:20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70">
        <f t="shared" si="31"/>
        <v>0</v>
      </c>
    </row>
    <row r="162" spans="1:20" ht="15.75" customHeight="1" hidden="1">
      <c r="A162" s="33" t="s">
        <v>123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70">
        <f t="shared" si="31"/>
        <v>0</v>
      </c>
    </row>
    <row r="163" spans="1:20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70">
        <f t="shared" si="31"/>
        <v>0</v>
      </c>
    </row>
    <row r="164" spans="1:20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70">
        <f t="shared" si="31"/>
        <v>0</v>
      </c>
    </row>
    <row r="165" spans="1:20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70">
        <f t="shared" si="31"/>
        <v>0</v>
      </c>
    </row>
    <row r="166" spans="1:20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70">
        <f t="shared" si="31"/>
        <v>0</v>
      </c>
    </row>
    <row r="167" spans="1:20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70">
        <f t="shared" si="31"/>
        <v>0</v>
      </c>
    </row>
    <row r="168" spans="1:20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70">
        <f t="shared" si="31"/>
        <v>0</v>
      </c>
    </row>
    <row r="169" spans="1:20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70">
        <f t="shared" si="31"/>
        <v>0</v>
      </c>
    </row>
    <row r="170" spans="1:20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70">
        <f t="shared" si="31"/>
        <v>0</v>
      </c>
    </row>
    <row r="171" spans="1:20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70">
        <f t="shared" si="31"/>
        <v>0</v>
      </c>
    </row>
    <row r="172" spans="1:20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70">
        <f t="shared" si="31"/>
        <v>0</v>
      </c>
    </row>
    <row r="173" spans="1:20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70">
        <f t="shared" si="31"/>
        <v>0</v>
      </c>
    </row>
    <row r="174" spans="1:20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70">
        <f t="shared" si="31"/>
        <v>0</v>
      </c>
    </row>
    <row r="175" spans="1:20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70">
        <f t="shared" si="31"/>
        <v>0</v>
      </c>
    </row>
    <row r="176" spans="1:20" ht="15.75" customHeight="1" hidden="1">
      <c r="A176" s="20" t="s">
        <v>144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70">
        <f t="shared" si="31"/>
        <v>0</v>
      </c>
    </row>
    <row r="177" spans="1:20" ht="15.75" customHeight="1" hidden="1">
      <c r="A177" s="33" t="s">
        <v>121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70">
        <f t="shared" si="31"/>
        <v>0</v>
      </c>
    </row>
    <row r="178" spans="1:20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70">
        <f t="shared" si="31"/>
        <v>0</v>
      </c>
    </row>
    <row r="179" spans="1:20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70">
        <f t="shared" si="31"/>
        <v>0</v>
      </c>
    </row>
    <row r="180" spans="1:20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70">
        <f t="shared" si="31"/>
        <v>0</v>
      </c>
    </row>
    <row r="181" spans="1:20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70">
        <f t="shared" si="31"/>
        <v>0</v>
      </c>
    </row>
    <row r="182" spans="1:20" ht="15.75" customHeight="1" hidden="1">
      <c r="A182" s="33" t="s">
        <v>123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70">
        <f t="shared" si="31"/>
        <v>0</v>
      </c>
    </row>
    <row r="183" spans="1:20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70">
        <f t="shared" si="31"/>
        <v>0</v>
      </c>
    </row>
    <row r="184" spans="1:20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70">
        <f t="shared" si="31"/>
        <v>0</v>
      </c>
    </row>
    <row r="185" spans="1:20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70">
        <f t="shared" si="31"/>
        <v>0</v>
      </c>
    </row>
    <row r="186" spans="1:20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70">
        <f t="shared" si="31"/>
        <v>0</v>
      </c>
    </row>
    <row r="187" spans="1:20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70">
        <f t="shared" si="31"/>
        <v>0</v>
      </c>
    </row>
    <row r="188" spans="1:20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70">
        <f t="shared" si="31"/>
        <v>0</v>
      </c>
    </row>
    <row r="189" spans="1:20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70">
        <f t="shared" si="31"/>
        <v>0</v>
      </c>
    </row>
    <row r="190" spans="1:20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70">
        <f t="shared" si="31"/>
        <v>0</v>
      </c>
    </row>
    <row r="191" spans="1:20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70">
        <f t="shared" si="31"/>
        <v>0</v>
      </c>
    </row>
    <row r="192" spans="1:20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70">
        <f t="shared" si="31"/>
        <v>0</v>
      </c>
    </row>
    <row r="193" spans="1:20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70">
        <f t="shared" si="31"/>
        <v>0</v>
      </c>
    </row>
    <row r="194" spans="1:20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70">
        <f t="shared" si="31"/>
        <v>0</v>
      </c>
    </row>
    <row r="195" spans="1:20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70">
        <f t="shared" si="31"/>
        <v>0</v>
      </c>
    </row>
    <row r="196" spans="1:20" ht="15.75" customHeight="1" hidden="1">
      <c r="A196" s="20" t="s">
        <v>147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70">
        <f t="shared" si="31"/>
        <v>0</v>
      </c>
    </row>
    <row r="197" spans="1:20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70">
        <f t="shared" si="31"/>
        <v>0</v>
      </c>
    </row>
    <row r="198" spans="1:20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70">
        <f t="shared" si="31"/>
        <v>0</v>
      </c>
    </row>
    <row r="199" spans="1:20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70">
        <f t="shared" si="31"/>
        <v>0</v>
      </c>
    </row>
    <row r="200" spans="1:20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70">
        <f t="shared" si="31"/>
        <v>0</v>
      </c>
    </row>
    <row r="201" spans="1:20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70">
        <f t="shared" si="31"/>
        <v>0</v>
      </c>
    </row>
    <row r="202" spans="1:20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70">
        <f t="shared" si="31"/>
        <v>0</v>
      </c>
    </row>
    <row r="203" spans="1:20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70">
        <f t="shared" si="31"/>
        <v>0</v>
      </c>
    </row>
    <row r="204" spans="1:20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70">
        <f t="shared" si="31"/>
        <v>0</v>
      </c>
    </row>
    <row r="205" spans="1:20" ht="15.75" customHeight="1" hidden="1">
      <c r="A205" s="20" t="s">
        <v>149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70">
        <f t="shared" si="31"/>
        <v>0</v>
      </c>
    </row>
    <row r="206" spans="1:20" ht="15.75" customHeight="1" hidden="1">
      <c r="A206" s="33" t="s">
        <v>150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70">
        <f t="shared" si="31"/>
        <v>0</v>
      </c>
    </row>
    <row r="207" spans="1:20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70">
        <f aca="true" t="shared" si="41" ref="T207:T256">R207*$T$2*6/1000</f>
        <v>0</v>
      </c>
    </row>
    <row r="208" spans="1:20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70">
        <f t="shared" si="41"/>
        <v>0</v>
      </c>
    </row>
    <row r="209" spans="1:20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70">
        <f t="shared" si="41"/>
        <v>0</v>
      </c>
    </row>
    <row r="210" spans="1:20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70">
        <f t="shared" si="41"/>
        <v>0</v>
      </c>
    </row>
    <row r="211" spans="1:20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70">
        <f t="shared" si="41"/>
        <v>0</v>
      </c>
    </row>
    <row r="212" spans="1:20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70">
        <f t="shared" si="41"/>
        <v>0</v>
      </c>
    </row>
    <row r="213" spans="1:20" ht="15.75" customHeight="1" hidden="1">
      <c r="A213" s="20" t="s">
        <v>157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70">
        <f t="shared" si="41"/>
        <v>0</v>
      </c>
    </row>
    <row r="214" spans="1:20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70">
        <f t="shared" si="41"/>
        <v>0</v>
      </c>
    </row>
    <row r="215" spans="1:20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70">
        <f t="shared" si="41"/>
        <v>0</v>
      </c>
    </row>
    <row r="216" spans="1:20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70">
        <f t="shared" si="41"/>
        <v>0</v>
      </c>
    </row>
    <row r="217" spans="1:20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70">
        <f t="shared" si="41"/>
        <v>0</v>
      </c>
    </row>
    <row r="218" spans="1:20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70">
        <f t="shared" si="41"/>
        <v>0</v>
      </c>
    </row>
    <row r="219" spans="1:20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70">
        <f t="shared" si="41"/>
        <v>0</v>
      </c>
    </row>
    <row r="220" spans="1:20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70">
        <f t="shared" si="41"/>
        <v>0</v>
      </c>
    </row>
    <row r="221" spans="1:20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70">
        <f t="shared" si="41"/>
        <v>0</v>
      </c>
    </row>
    <row r="222" spans="1:20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70">
        <f t="shared" si="41"/>
        <v>0</v>
      </c>
    </row>
    <row r="223" spans="1:20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70">
        <f t="shared" si="41"/>
        <v>0</v>
      </c>
    </row>
    <row r="224" spans="1:20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70">
        <f t="shared" si="41"/>
        <v>0</v>
      </c>
    </row>
    <row r="225" spans="1:20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0.14</v>
      </c>
      <c r="S225" s="18">
        <f>'[1]янв'!T226*2+'[1]март'!T226*4+'[1]июль'!T226*6</f>
        <v>53.3979999999999</v>
      </c>
      <c r="T225" s="70">
        <f t="shared" si="41"/>
        <v>3.0429840000000006</v>
      </c>
    </row>
    <row r="226" spans="1:20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70">
        <f t="shared" si="41"/>
        <v>0</v>
      </c>
    </row>
    <row r="227" spans="15:20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  <c r="T227" s="70">
        <f t="shared" si="41"/>
        <v>0</v>
      </c>
    </row>
    <row r="228" spans="15:20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T228" s="70">
        <f t="shared" si="41"/>
        <v>0</v>
      </c>
    </row>
    <row r="229" spans="15:20" ht="15.75" customHeight="1" hidden="1">
      <c r="O229" s="18">
        <f>'[1]янв'!O230*2+'[1]март'!O230*4+'[1]июль'!O230*6</f>
        <v>2022.6480000000001</v>
      </c>
      <c r="T229" s="70">
        <f t="shared" si="41"/>
        <v>0</v>
      </c>
    </row>
    <row r="230" spans="15:20" ht="15.75" customHeight="1" hidden="1">
      <c r="O230" s="18">
        <f>'[1]янв'!O231*2+'[1]март'!O231*4+'[1]июль'!O231*6</f>
        <v>4299.968</v>
      </c>
      <c r="P230" s="1">
        <f>109842+8042</f>
        <v>117884</v>
      </c>
      <c r="T230" s="70">
        <f t="shared" si="41"/>
        <v>0</v>
      </c>
    </row>
    <row r="231" spans="15:20" ht="15.75" customHeight="1" hidden="1">
      <c r="O231" s="18">
        <f>'[1]янв'!O232*2+'[1]март'!O232*4+'[1]июль'!O232*6</f>
        <v>0</v>
      </c>
      <c r="T231" s="70">
        <f t="shared" si="41"/>
        <v>0</v>
      </c>
    </row>
    <row r="232" spans="15:20" ht="15.75" customHeight="1" hidden="1">
      <c r="O232" s="18">
        <f>'[1]янв'!O233*2+'[1]март'!O233*4+'[1]июль'!O233*6</f>
        <v>1368408</v>
      </c>
      <c r="T232" s="70">
        <f t="shared" si="41"/>
        <v>0</v>
      </c>
    </row>
    <row r="233" spans="15:20" ht="15.75" customHeight="1" hidden="1">
      <c r="O233" s="18">
        <f>'[1]янв'!O234*2+'[1]март'!O234*4+'[1]июль'!O234*6</f>
        <v>971.3639999999999</v>
      </c>
      <c r="T233" s="70">
        <f t="shared" si="41"/>
        <v>0</v>
      </c>
    </row>
    <row r="234" spans="15:20" ht="15.75" customHeight="1" hidden="1">
      <c r="O234" s="18">
        <f>'[1]янв'!O235*2+'[1]март'!O235*4+'[1]июль'!O235*6</f>
        <v>0</v>
      </c>
      <c r="T234" s="70">
        <f t="shared" si="41"/>
        <v>0</v>
      </c>
    </row>
    <row r="235" spans="15:20" ht="15.75" customHeight="1" hidden="1">
      <c r="O235" s="18">
        <f>'[1]янв'!O236*2+'[1]март'!O236*4+'[1]июль'!O236*6</f>
        <v>0</v>
      </c>
      <c r="T235" s="70">
        <f t="shared" si="41"/>
        <v>0</v>
      </c>
    </row>
    <row r="236" spans="15:20" ht="15.75" customHeight="1" hidden="1">
      <c r="O236" s="18">
        <f>'[1]янв'!O237*2+'[1]март'!O237*4+'[1]июль'!O237*6</f>
        <v>8656.118</v>
      </c>
      <c r="P236" s="1" t="s">
        <v>164</v>
      </c>
      <c r="T236" s="70">
        <f t="shared" si="41"/>
        <v>0</v>
      </c>
    </row>
    <row r="237" spans="15:20" ht="15.75" customHeight="1" hidden="1">
      <c r="O237" s="18">
        <f>'[1]янв'!O238*2+'[1]март'!O238*4+'[1]июль'!O238*6</f>
        <v>1993.77</v>
      </c>
      <c r="P237" s="1" t="s">
        <v>165</v>
      </c>
      <c r="T237" s="70">
        <f t="shared" si="41"/>
        <v>0</v>
      </c>
    </row>
    <row r="238" spans="15:20" ht="15.75" customHeight="1" hidden="1">
      <c r="O238" s="18">
        <f>'[1]янв'!O239*2+'[1]март'!O239*4+'[1]июль'!O239*6</f>
        <v>4203.452</v>
      </c>
      <c r="P238" s="1" t="s">
        <v>166</v>
      </c>
      <c r="T238" s="70">
        <f t="shared" si="41"/>
        <v>0</v>
      </c>
    </row>
    <row r="239" spans="15:20" ht="15.75" customHeight="1" hidden="1">
      <c r="O239" s="18">
        <f>'[1]янв'!O240*2+'[1]март'!O240*4+'[1]июль'!O240*6</f>
        <v>0</v>
      </c>
      <c r="T239" s="70">
        <f t="shared" si="41"/>
        <v>0</v>
      </c>
    </row>
    <row r="240" spans="15:20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  <c r="T240" s="70">
        <f t="shared" si="41"/>
        <v>0</v>
      </c>
    </row>
    <row r="241" spans="15:20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  <c r="T241" s="70">
        <f t="shared" si="41"/>
        <v>0</v>
      </c>
    </row>
    <row r="242" spans="15:20" ht="15.75" customHeight="1" hidden="1">
      <c r="O242" s="18">
        <f>'[1]янв'!O243*2+'[1]март'!O243*4+'[1]июль'!O243*6</f>
        <v>0</v>
      </c>
      <c r="T242" s="70">
        <f t="shared" si="41"/>
        <v>0</v>
      </c>
    </row>
    <row r="243" spans="15:20" ht="15.75" customHeight="1" hidden="1">
      <c r="O243" s="18">
        <f>'[1]янв'!O244*2+'[1]март'!O244*4+'[1]июль'!O244*6</f>
        <v>1691.694</v>
      </c>
      <c r="P243" s="1" t="s">
        <v>168</v>
      </c>
      <c r="T243" s="70">
        <f t="shared" si="41"/>
        <v>0</v>
      </c>
    </row>
    <row r="244" spans="15:20" ht="15.75" customHeight="1" hidden="1">
      <c r="O244" s="18">
        <f>'[1]янв'!O245*2+'[1]март'!O245*4+'[1]июль'!O245*6</f>
        <v>8826.486</v>
      </c>
      <c r="P244" s="56" t="s">
        <v>164</v>
      </c>
      <c r="T244" s="70">
        <f t="shared" si="41"/>
        <v>0</v>
      </c>
    </row>
    <row r="245" spans="15:20" ht="15.75" customHeight="1" hidden="1">
      <c r="O245" s="18">
        <f>'[1]янв'!O246*2+'[1]март'!O246*4+'[1]июль'!O246*6</f>
        <v>2022.6480000000001</v>
      </c>
      <c r="P245" s="1" t="s">
        <v>165</v>
      </c>
      <c r="T245" s="70">
        <f t="shared" si="41"/>
        <v>0</v>
      </c>
    </row>
    <row r="246" spans="15:20" ht="15.75" customHeight="1" hidden="1">
      <c r="O246" s="18">
        <f>'[1]янв'!O247*2+'[1]март'!O247*4+'[1]июль'!O247*6</f>
        <v>6073.58</v>
      </c>
      <c r="T246" s="70">
        <f t="shared" si="41"/>
        <v>0</v>
      </c>
    </row>
    <row r="247" spans="15:20" ht="15.75" customHeight="1" hidden="1">
      <c r="O247" s="18">
        <f>'[1]янв'!O248*2+'[1]март'!O248*4+'[1]июль'!O248*6</f>
        <v>1431.432</v>
      </c>
      <c r="P247" s="56"/>
      <c r="T247" s="70">
        <f t="shared" si="41"/>
        <v>0</v>
      </c>
    </row>
    <row r="248" spans="15:20" ht="15.75" customHeight="1" hidden="1">
      <c r="O248" s="18">
        <f>'[1]янв'!O249*2+'[1]март'!O249*4+'[1]июль'!O249*6</f>
        <v>4379.674</v>
      </c>
      <c r="P248" s="1" t="s">
        <v>168</v>
      </c>
      <c r="T248" s="70">
        <f t="shared" si="41"/>
        <v>0</v>
      </c>
    </row>
    <row r="249" spans="15:20" ht="15.75" customHeight="1" hidden="1">
      <c r="O249" s="18">
        <f>'[1]янв'!O250*2+'[1]март'!O250*4+'[1]июль'!O250*6</f>
        <v>8826.486</v>
      </c>
      <c r="T249" s="70">
        <f t="shared" si="41"/>
        <v>0</v>
      </c>
    </row>
    <row r="250" spans="15:20" ht="15.75" customHeight="1" hidden="1">
      <c r="O250" s="18">
        <f>'[1]янв'!O251*2+'[1]март'!O251*4+'[1]июль'!O251*6</f>
        <v>2028.067508</v>
      </c>
      <c r="T250" s="70">
        <f t="shared" si="41"/>
        <v>0</v>
      </c>
    </row>
    <row r="251" spans="15:20" ht="15.75" customHeight="1" hidden="1">
      <c r="O251" s="18">
        <f>'[1]янв'!O252*2+'[1]март'!O252*4+'[1]июль'!O252*6</f>
        <v>0</v>
      </c>
      <c r="T251" s="70">
        <f t="shared" si="41"/>
        <v>0</v>
      </c>
    </row>
    <row r="252" spans="15:20" ht="15.75" customHeight="1" hidden="1">
      <c r="O252" s="18">
        <f>'[1]янв'!O253*2+'[1]март'!O253*4+'[1]июль'!O253*6</f>
        <v>3430.666</v>
      </c>
      <c r="P252" s="56" t="s">
        <v>169</v>
      </c>
      <c r="T252" s="70">
        <f t="shared" si="41"/>
        <v>0</v>
      </c>
    </row>
    <row r="253" spans="15:20" ht="15.75" customHeight="1" hidden="1">
      <c r="O253" s="18">
        <f>'[1]янв'!O254*2+'[1]март'!O254*4+'[1]июль'!O254*6</f>
        <v>772.7860000000001</v>
      </c>
      <c r="P253" s="1" t="s">
        <v>170</v>
      </c>
      <c r="T253" s="70">
        <f t="shared" si="41"/>
        <v>0</v>
      </c>
    </row>
    <row r="254" spans="15:20" ht="15.75" customHeight="1" hidden="1">
      <c r="O254" s="18">
        <f>'[1]янв'!O255*2+'[1]март'!O255*4+'[1]июль'!O255*6</f>
        <v>4203.452</v>
      </c>
      <c r="T254" s="70">
        <f t="shared" si="41"/>
        <v>0</v>
      </c>
    </row>
    <row r="255" spans="15:20" ht="15.75" customHeight="1" hidden="1">
      <c r="O255" s="18">
        <f>'[1]янв'!O256*2+'[1]март'!O256*4+'[1]июль'!O256*6</f>
        <v>1700.328</v>
      </c>
      <c r="T255" s="70">
        <f t="shared" si="41"/>
        <v>0</v>
      </c>
    </row>
    <row r="256" spans="15:20" ht="15.75" customHeight="1" hidden="1">
      <c r="O256" s="18">
        <f>'[1]янв'!O257*2+'[1]март'!O257*4+'[1]июль'!O257*6</f>
        <v>-2503.124</v>
      </c>
      <c r="T256" s="70">
        <f t="shared" si="41"/>
        <v>0</v>
      </c>
    </row>
    <row r="257" spans="1:19" ht="15.75" customHeight="1">
      <c r="A257" s="77" t="s">
        <v>180</v>
      </c>
      <c r="O257" s="58"/>
      <c r="P257" s="56"/>
      <c r="Q257" s="56"/>
      <c r="R257" s="56">
        <f>R115*2.7</f>
        <v>2.050542</v>
      </c>
      <c r="S257" s="56"/>
    </row>
    <row r="258" ht="15.75" customHeight="1" hidden="1">
      <c r="O258" s="56">
        <f>O82+O87+O92+O96+O129</f>
        <v>8799.562</v>
      </c>
    </row>
    <row r="259" ht="15.75" customHeight="1" hidden="1">
      <c r="O259" s="56">
        <f>O83+O88+O93+O97+O130</f>
        <v>2022.6480000000001</v>
      </c>
    </row>
    <row r="260" ht="15.75" customHeight="1" hidden="1"/>
    <row r="261" ht="15.75" customHeight="1" hidden="1">
      <c r="O261" s="56">
        <f>O81+O91+O125+O126</f>
        <v>3430.666</v>
      </c>
    </row>
    <row r="262" spans="15:19" ht="15.75" customHeight="1" hidden="1">
      <c r="O262" s="56">
        <f>O91+O125+O126</f>
        <v>3400.7780000000002</v>
      </c>
      <c r="P262" s="56"/>
      <c r="Q262" s="56"/>
      <c r="R262" s="56"/>
      <c r="S262" s="56"/>
    </row>
    <row r="263" ht="15.75" customHeight="1" hidden="1">
      <c r="O263" s="56">
        <f>O86</f>
        <v>772.7860000000001</v>
      </c>
    </row>
    <row r="264" ht="15.75" customHeight="1" hidden="1">
      <c r="O264" s="56">
        <f>O82+O87+O92+O96+O129</f>
        <v>8799.562</v>
      </c>
    </row>
    <row r="265" ht="15.75" customHeight="1" hidden="1">
      <c r="O265" s="56">
        <f>O83+O88+O93+O97+O130</f>
        <v>2022.6480000000001</v>
      </c>
    </row>
    <row r="266" ht="15.75" customHeight="1" hidden="1">
      <c r="O266" s="56">
        <f>O81+O86+O91+O125+O126</f>
        <v>4203.452</v>
      </c>
    </row>
    <row r="267" ht="15.75" customHeight="1" hidden="1"/>
    <row r="268" spans="1:18" ht="15.75" customHeight="1">
      <c r="A268" s="67" t="s">
        <v>178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8"/>
      <c r="P268" s="14"/>
      <c r="Q268" s="69"/>
      <c r="R268" s="69">
        <v>3.5</v>
      </c>
    </row>
    <row r="269" spans="1:18" ht="15.75" customHeight="1">
      <c r="A269" s="67" t="s">
        <v>175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8"/>
      <c r="P269" s="14"/>
      <c r="Q269" s="69">
        <v>1.9</v>
      </c>
      <c r="R269" s="69">
        <v>2.68</v>
      </c>
    </row>
    <row r="270" ht="15.75" customHeight="1">
      <c r="O270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2019-01-31T11:50:14Z</dcterms:modified>
  <cp:category/>
  <cp:version/>
  <cp:contentType/>
  <cp:contentStatus/>
</cp:coreProperties>
</file>