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16" windowHeight="8448" activeTab="0"/>
  </bookViews>
  <sheets>
    <sheet name="2019" sheetId="1" r:id="rId1"/>
  </sheets>
  <externalReferences>
    <externalReference r:id="rId4"/>
    <externalReference r:id="rId5"/>
  </externalReferences>
  <definedNames>
    <definedName name="_xlnm.Print_Area" localSheetId="0">'2019'!$A$1:$S$114</definedName>
  </definedNames>
  <calcPr fullCalcOnLoad="1"/>
</workbook>
</file>

<file path=xl/sharedStrings.xml><?xml version="1.0" encoding="utf-8"?>
<sst xmlns="http://schemas.openxmlformats.org/spreadsheetml/2006/main" count="132" uniqueCount="112">
  <si>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</si>
  <si>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</si>
  <si>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</si>
  <si>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</si>
  <si>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</si>
  <si>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</si>
  <si>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</si>
  <si>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</si>
  <si>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</si>
  <si>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</si>
  <si>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</si>
  <si>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</si>
  <si>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</si>
  <si>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</si>
  <si>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>Гостенская 12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</si>
  <si>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</si>
  <si>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</si>
  <si>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</si>
  <si>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</si>
  <si>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</si>
  <si>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</si>
  <si>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</si>
  <si>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</si>
  <si>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</si>
  <si>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</si>
  <si>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</si>
  <si>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</si>
  <si>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</si>
  <si>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</si>
  <si>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</si>
  <si>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</si>
  <si>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</si>
  <si>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</si>
  <si>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</si>
  <si>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</si>
  <si>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</si>
  <si>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</si>
  <si>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</si>
  <si>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</si>
  <si>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</si>
  <si>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</si>
  <si>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</si>
  <si>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</si>
  <si>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</si>
  <si>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</si>
  <si>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</si>
  <si>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</si>
  <si>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</si>
  <si>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</si>
  <si>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</si>
  <si>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</si>
  <si>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</si>
  <si>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</si>
  <si>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</si>
  <si>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</si>
  <si>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</si>
  <si>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</si>
  <si>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</si>
  <si>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</si>
  <si>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</si>
  <si>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</si>
  <si>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</si>
  <si>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</si>
  <si>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</si>
  <si>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</si>
  <si>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</si>
  <si>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</si>
  <si>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</si>
  <si>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</si>
  <si>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</si>
  <si>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</si>
  <si>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</si>
  <si>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</si>
  <si>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</si>
  <si>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</si>
  <si>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</si>
  <si>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</si>
  <si>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</si>
  <si>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</si>
  <si>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</si>
  <si>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</si>
  <si>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</si>
  <si>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</si>
  <si>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</si>
  <si>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</si>
  <si>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</si>
  <si>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</si>
  <si>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</si>
  <si>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</si>
  <si>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</si>
  <si>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</si>
  <si>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</si>
  <si>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</si>
  <si>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</si>
  <si>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</si>
  <si>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</si>
  <si>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</si>
  <si>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</si>
  <si>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</si>
  <si>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</si>
  <si>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</si>
  <si>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</si>
  <si>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</si>
  <si>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</si>
  <si>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</si>
  <si>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</si>
  <si>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Г13</t>
  </si>
  <si>
    <t>Содержание лифта</t>
  </si>
  <si>
    <t>Электроэнергия, норматив на 1м2</t>
  </si>
  <si>
    <t>Тариф  МКД № 12 по ул. Гостенской с 01.07.2019. по 01.07.2020.</t>
  </si>
  <si>
    <t xml:space="preserve"> руб./м2</t>
  </si>
  <si>
    <t>РРКЦ, банк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</si>
</sst>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4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165" fontId="6" fillId="35" borderId="1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65" fontId="10" fillId="37" borderId="10" xfId="0" applyNumberFormat="1" applyFont="1" applyFill="1" applyBorder="1" applyAlignment="1" applyProtection="1">
      <alignment/>
      <protection/>
    </xf>
    <xf numFmtId="165" fontId="10" fillId="37" borderId="11" xfId="0" applyNumberFormat="1" applyFont="1" applyFill="1" applyBorder="1" applyAlignment="1" applyProtection="1">
      <alignment/>
      <protection/>
    </xf>
    <xf numFmtId="165" fontId="10" fillId="37" borderId="12" xfId="0" applyNumberFormat="1" applyFont="1" applyFill="1" applyBorder="1" applyAlignment="1" applyProtection="1">
      <alignment/>
      <protection/>
    </xf>
    <xf numFmtId="165" fontId="10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6" fillId="35" borderId="11" xfId="0" applyNumberFormat="1" applyFont="1" applyFill="1" applyBorder="1" applyAlignment="1" applyProtection="1">
      <alignment/>
      <protection/>
    </xf>
    <xf numFmtId="165" fontId="6" fillId="35" borderId="12" xfId="0" applyNumberFormat="1" applyFont="1" applyFill="1" applyBorder="1" applyAlignment="1" applyProtection="1">
      <alignment/>
      <protection/>
    </xf>
    <xf numFmtId="165" fontId="6" fillId="35" borderId="14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6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2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76" fontId="46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183.56699999999998</v>
          </cell>
          <cell r="P10">
            <v>15.002</v>
          </cell>
          <cell r="Q10">
            <v>20.392</v>
          </cell>
          <cell r="R10">
            <v>9.129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55.50600000000001</v>
          </cell>
          <cell r="P17">
            <v>4.525</v>
          </cell>
          <cell r="Q17">
            <v>6.125</v>
          </cell>
          <cell r="R17">
            <v>2.761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Q43">
            <v>3.091</v>
          </cell>
          <cell r="R43">
            <v>1.024</v>
          </cell>
        </row>
        <row r="44">
          <cell r="O44">
            <v>24.8</v>
          </cell>
          <cell r="P44">
            <v>3.087</v>
          </cell>
          <cell r="Q44">
            <v>3.091</v>
          </cell>
          <cell r="R44">
            <v>1.024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Q71">
            <v>2.475</v>
          </cell>
          <cell r="R71">
            <v>0.82</v>
          </cell>
        </row>
        <row r="77">
          <cell r="O77">
            <v>19.86</v>
          </cell>
          <cell r="P77">
            <v>2.472</v>
          </cell>
          <cell r="Q77">
            <v>2.475</v>
          </cell>
          <cell r="R77">
            <v>0.82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Q80">
            <v>5.502</v>
          </cell>
          <cell r="R80">
            <v>0.396</v>
          </cell>
        </row>
        <row r="81">
          <cell r="O81">
            <v>2.4110000000000005</v>
          </cell>
          <cell r="P81">
            <v>0.345</v>
          </cell>
          <cell r="Q81">
            <v>0.289</v>
          </cell>
          <cell r="R81">
            <v>0.021</v>
          </cell>
        </row>
        <row r="82">
          <cell r="O82">
            <v>11.565000000000003</v>
          </cell>
          <cell r="P82">
            <v>1.651</v>
          </cell>
          <cell r="Q82">
            <v>1.385</v>
          </cell>
          <cell r="R82">
            <v>0.1</v>
          </cell>
        </row>
        <row r="83">
          <cell r="O83">
            <v>2.328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33.629000000000005</v>
          </cell>
          <cell r="P84">
            <v>4.23</v>
          </cell>
          <cell r="Q84">
            <v>3.549</v>
          </cell>
          <cell r="R84">
            <v>0.255</v>
          </cell>
        </row>
        <row r="85">
          <cell r="O85">
            <v>181.46799999999996</v>
          </cell>
          <cell r="P85">
            <v>14.221999999999998</v>
          </cell>
          <cell r="Q85">
            <v>20.642</v>
          </cell>
          <cell r="R85">
            <v>8.829</v>
          </cell>
        </row>
        <row r="86">
          <cell r="O86">
            <v>61.29900000000001</v>
          </cell>
          <cell r="P86">
            <v>5.042</v>
          </cell>
          <cell r="Q86">
            <v>6.894</v>
          </cell>
          <cell r="R86">
            <v>5.674</v>
          </cell>
        </row>
        <row r="87">
          <cell r="O87">
            <v>66.22600000000001</v>
          </cell>
          <cell r="P87">
            <v>5.466</v>
          </cell>
          <cell r="Q87">
            <v>6.189</v>
          </cell>
          <cell r="R87">
            <v>1.878</v>
          </cell>
        </row>
        <row r="88">
          <cell r="O88">
            <v>13.321000000000002</v>
          </cell>
          <cell r="P88">
            <v>1.1</v>
          </cell>
          <cell r="Q88">
            <v>1.245</v>
          </cell>
          <cell r="R88">
            <v>0.378</v>
          </cell>
        </row>
        <row r="89">
          <cell r="O89">
            <v>40.622</v>
          </cell>
          <cell r="P89">
            <v>2.614</v>
          </cell>
          <cell r="Q89">
            <v>6.314</v>
          </cell>
          <cell r="R89">
            <v>0.899</v>
          </cell>
        </row>
        <row r="90">
          <cell r="O90">
            <v>570.0229999999999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71.945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387.78099999999995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79.67099999999999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30.625999999999998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298.005</v>
          </cell>
          <cell r="P96">
            <v>20.55</v>
          </cell>
          <cell r="Q96">
            <v>28.909</v>
          </cell>
          <cell r="R96">
            <v>17.189</v>
          </cell>
        </row>
        <row r="97">
          <cell r="O97">
            <v>215.40400000000002</v>
          </cell>
          <cell r="P97">
            <v>14.854</v>
          </cell>
          <cell r="Q97">
            <v>20.896</v>
          </cell>
          <cell r="R97">
            <v>12.424</v>
          </cell>
        </row>
        <row r="98">
          <cell r="O98">
            <v>43.284</v>
          </cell>
          <cell r="P98">
            <v>2.985</v>
          </cell>
          <cell r="Q98">
            <v>4.199</v>
          </cell>
          <cell r="R98">
            <v>2.497</v>
          </cell>
        </row>
        <row r="99">
          <cell r="O99">
            <v>13.925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13.884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11.508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92.13499999999999</v>
          </cell>
          <cell r="P102">
            <v>9.762000000000002</v>
          </cell>
          <cell r="Q102">
            <v>10.17</v>
          </cell>
          <cell r="R102">
            <v>3.4200000000000004</v>
          </cell>
        </row>
        <row r="103">
          <cell r="O103">
            <v>24.338</v>
          </cell>
          <cell r="P103">
            <v>2.579</v>
          </cell>
          <cell r="Q103">
            <v>2.686</v>
          </cell>
          <cell r="R103">
            <v>0.903</v>
          </cell>
        </row>
        <row r="105">
          <cell r="O105">
            <v>32.352000000000004</v>
          </cell>
          <cell r="P105">
            <v>3.428</v>
          </cell>
          <cell r="Q105">
            <v>3.571</v>
          </cell>
          <cell r="R105">
            <v>1.201</v>
          </cell>
        </row>
        <row r="106">
          <cell r="O106">
            <v>2.576</v>
          </cell>
          <cell r="P106">
            <v>0.273</v>
          </cell>
          <cell r="Q106">
            <v>0.284</v>
          </cell>
          <cell r="R106">
            <v>0.096</v>
          </cell>
        </row>
        <row r="107">
          <cell r="O107">
            <v>2.143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0.432</v>
          </cell>
          <cell r="P108">
            <v>0.046</v>
          </cell>
          <cell r="Q108">
            <v>0.048</v>
          </cell>
          <cell r="R108">
            <v>0.016</v>
          </cell>
        </row>
        <row r="109">
          <cell r="O109">
            <v>0.3500000000000001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3.1040000000000005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16.698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45.328</v>
          </cell>
          <cell r="P112">
            <v>4.798</v>
          </cell>
          <cell r="Q112">
            <v>4.839999999999999</v>
          </cell>
          <cell r="R112">
            <v>1.6809999999999998</v>
          </cell>
        </row>
        <row r="113">
          <cell r="O113">
            <v>26.4</v>
          </cell>
          <cell r="P113">
            <v>2.152</v>
          </cell>
          <cell r="Q113">
            <v>2.913</v>
          </cell>
          <cell r="R113">
            <v>1.313</v>
          </cell>
        </row>
        <row r="114">
          <cell r="O114">
            <v>18.650000000000002</v>
          </cell>
          <cell r="P114">
            <v>2.623</v>
          </cell>
          <cell r="Q114">
            <v>1.896</v>
          </cell>
          <cell r="R114">
            <v>0.354</v>
          </cell>
        </row>
        <row r="115">
          <cell r="O115">
            <v>0.278</v>
          </cell>
          <cell r="P115">
            <v>0.023</v>
          </cell>
          <cell r="Q115">
            <v>0.031</v>
          </cell>
          <cell r="R115">
            <v>0.014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Q6">
            <v>131.504</v>
          </cell>
          <cell r="R6">
            <v>62.672</v>
          </cell>
        </row>
        <row r="10">
          <cell r="O10">
            <v>187.93699999999998</v>
          </cell>
          <cell r="P10">
            <v>15.002</v>
          </cell>
          <cell r="Q10">
            <v>20.392</v>
          </cell>
          <cell r="R10">
            <v>9.129</v>
          </cell>
        </row>
        <row r="16">
          <cell r="O16">
            <v>163.48100000000002</v>
          </cell>
          <cell r="P16">
            <v>22.053</v>
          </cell>
          <cell r="Q16">
            <v>20.489</v>
          </cell>
          <cell r="R16">
            <v>6.059</v>
          </cell>
        </row>
        <row r="17">
          <cell r="O17">
            <v>55.506</v>
          </cell>
          <cell r="P17">
            <v>4.424</v>
          </cell>
          <cell r="Q17">
            <v>5.988</v>
          </cell>
          <cell r="R17">
            <v>2.699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Q43">
            <v>2.856</v>
          </cell>
          <cell r="R43">
            <v>1.288</v>
          </cell>
        </row>
        <row r="44">
          <cell r="O44">
            <v>26.479999999999997</v>
          </cell>
          <cell r="P44">
            <v>2.109</v>
          </cell>
          <cell r="Q44">
            <v>2.856</v>
          </cell>
          <cell r="R44">
            <v>1.288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Q71">
            <v>2.142</v>
          </cell>
          <cell r="R71">
            <v>0.965</v>
          </cell>
        </row>
        <row r="77">
          <cell r="O77">
            <v>19.86</v>
          </cell>
          <cell r="P77">
            <v>1.582</v>
          </cell>
          <cell r="Q77">
            <v>2.142</v>
          </cell>
          <cell r="R77">
            <v>0.965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Q80">
            <v>5.503</v>
          </cell>
          <cell r="R80">
            <v>0.3975</v>
          </cell>
        </row>
        <row r="81">
          <cell r="O81">
            <v>2.4280000000000004</v>
          </cell>
          <cell r="P81">
            <v>0.343</v>
          </cell>
          <cell r="Q81">
            <v>0.289</v>
          </cell>
          <cell r="R81">
            <v>0.021</v>
          </cell>
        </row>
        <row r="82">
          <cell r="O82">
            <v>11.654000000000003</v>
          </cell>
          <cell r="P82">
            <v>1.652</v>
          </cell>
          <cell r="Q82">
            <v>1.385</v>
          </cell>
          <cell r="R82">
            <v>0.1</v>
          </cell>
        </row>
        <row r="83">
          <cell r="O83">
            <v>2.3459999999999996</v>
          </cell>
          <cell r="P83">
            <v>0.332</v>
          </cell>
          <cell r="Q83">
            <v>0.279</v>
          </cell>
          <cell r="R83">
            <v>0.02</v>
          </cell>
        </row>
        <row r="84">
          <cell r="O84">
            <v>33.85999999999999</v>
          </cell>
          <cell r="P84">
            <v>4.229</v>
          </cell>
          <cell r="Q84">
            <v>3.55</v>
          </cell>
          <cell r="R84">
            <v>0.2565</v>
          </cell>
        </row>
        <row r="85">
          <cell r="O85">
            <v>186.71499999999997</v>
          </cell>
          <cell r="P85">
            <v>14.222</v>
          </cell>
          <cell r="Q85">
            <v>20.642</v>
          </cell>
          <cell r="R85">
            <v>8.828</v>
          </cell>
        </row>
        <row r="86">
          <cell r="O86">
            <v>62.980000000000004</v>
          </cell>
          <cell r="P86">
            <v>5.042</v>
          </cell>
          <cell r="Q86">
            <v>6.894</v>
          </cell>
          <cell r="R86">
            <v>5.673</v>
          </cell>
        </row>
        <row r="87">
          <cell r="O87">
            <v>68.34900000000002</v>
          </cell>
          <cell r="P87">
            <v>5.466</v>
          </cell>
          <cell r="Q87">
            <v>6.189</v>
          </cell>
          <cell r="R87">
            <v>1.879</v>
          </cell>
        </row>
        <row r="88">
          <cell r="O88">
            <v>13.748000000000001</v>
          </cell>
          <cell r="P88">
            <v>1.099</v>
          </cell>
          <cell r="Q88">
            <v>1.245</v>
          </cell>
          <cell r="R88">
            <v>0.378</v>
          </cell>
        </row>
        <row r="89">
          <cell r="O89">
            <v>41.638</v>
          </cell>
          <cell r="P89">
            <v>2.615</v>
          </cell>
          <cell r="Q89">
            <v>6.314</v>
          </cell>
          <cell r="R89">
            <v>0.898</v>
          </cell>
        </row>
        <row r="90">
          <cell r="O90">
            <v>584.6569999999999</v>
          </cell>
          <cell r="P90">
            <v>39.568</v>
          </cell>
          <cell r="Q90">
            <v>65.664</v>
          </cell>
          <cell r="R90">
            <v>33.096</v>
          </cell>
        </row>
        <row r="91">
          <cell r="O91">
            <v>73.106</v>
          </cell>
          <cell r="P91">
            <v>5.254</v>
          </cell>
          <cell r="Q91">
            <v>7.391</v>
          </cell>
          <cell r="R91">
            <v>4.394</v>
          </cell>
        </row>
        <row r="92">
          <cell r="O92">
            <v>398.239</v>
          </cell>
          <cell r="P92">
            <v>27.313</v>
          </cell>
          <cell r="Q92">
            <v>48.424</v>
          </cell>
          <cell r="R92">
            <v>22.847</v>
          </cell>
        </row>
        <row r="93">
          <cell r="O93">
            <v>82.03699999999999</v>
          </cell>
          <cell r="P93">
            <v>5.494</v>
          </cell>
          <cell r="Q93">
            <v>7.729</v>
          </cell>
          <cell r="R93">
            <v>4.595</v>
          </cell>
        </row>
        <row r="94">
          <cell r="O94">
            <v>31.275</v>
          </cell>
          <cell r="P94">
            <v>1.507</v>
          </cell>
          <cell r="Q94">
            <v>2.12</v>
          </cell>
          <cell r="R94">
            <v>1.26</v>
          </cell>
        </row>
        <row r="96">
          <cell r="O96">
            <v>307.565</v>
          </cell>
          <cell r="P96">
            <v>20.548000000000002</v>
          </cell>
          <cell r="Q96">
            <v>28.909</v>
          </cell>
          <cell r="R96">
            <v>17.189</v>
          </cell>
        </row>
        <row r="97">
          <cell r="O97">
            <v>222.31500000000003</v>
          </cell>
          <cell r="P97">
            <v>14.853</v>
          </cell>
          <cell r="Q97">
            <v>20.896</v>
          </cell>
          <cell r="R97">
            <v>12.424</v>
          </cell>
        </row>
        <row r="98">
          <cell r="O98">
            <v>44.673</v>
          </cell>
          <cell r="P98">
            <v>2.984</v>
          </cell>
          <cell r="Q98">
            <v>4.199</v>
          </cell>
          <cell r="R98">
            <v>2.497</v>
          </cell>
        </row>
        <row r="99">
          <cell r="O99">
            <v>14.370999999999999</v>
          </cell>
          <cell r="P99">
            <v>0.96</v>
          </cell>
          <cell r="Q99">
            <v>1.351</v>
          </cell>
          <cell r="R99">
            <v>0.803</v>
          </cell>
        </row>
        <row r="100">
          <cell r="O100">
            <v>14.330000000000002</v>
          </cell>
          <cell r="P100">
            <v>0.957</v>
          </cell>
          <cell r="Q100">
            <v>1.347</v>
          </cell>
          <cell r="R100">
            <v>0.801</v>
          </cell>
        </row>
        <row r="101">
          <cell r="O101">
            <v>11.876</v>
          </cell>
          <cell r="P101">
            <v>0.794</v>
          </cell>
          <cell r="Q101">
            <v>1.116</v>
          </cell>
          <cell r="R101">
            <v>0.664</v>
          </cell>
        </row>
        <row r="102">
          <cell r="O102">
            <v>94.28599999999999</v>
          </cell>
          <cell r="P102">
            <v>9.760000000000002</v>
          </cell>
          <cell r="Q102">
            <v>10.170000000000002</v>
          </cell>
          <cell r="R102">
            <v>3.4200000000000004</v>
          </cell>
        </row>
        <row r="103">
          <cell r="O103">
            <v>24.906</v>
          </cell>
          <cell r="P103">
            <v>2.578</v>
          </cell>
          <cell r="Q103">
            <v>2.686</v>
          </cell>
          <cell r="R103">
            <v>0.903</v>
          </cell>
        </row>
        <row r="105">
          <cell r="O105">
            <v>33.108000000000004</v>
          </cell>
          <cell r="P105">
            <v>3.428</v>
          </cell>
          <cell r="Q105">
            <v>3.572</v>
          </cell>
          <cell r="R105">
            <v>1.201</v>
          </cell>
        </row>
        <row r="106">
          <cell r="O106">
            <v>2.6340000000000003</v>
          </cell>
          <cell r="P106">
            <v>0.272</v>
          </cell>
          <cell r="Q106">
            <v>0.284</v>
          </cell>
          <cell r="R106">
            <v>0.096</v>
          </cell>
        </row>
        <row r="107">
          <cell r="O107">
            <v>2.1929999999999996</v>
          </cell>
          <cell r="P107">
            <v>0.227</v>
          </cell>
          <cell r="Q107">
            <v>0.237</v>
          </cell>
          <cell r="R107">
            <v>0.08</v>
          </cell>
        </row>
        <row r="108">
          <cell r="O108">
            <v>0.443</v>
          </cell>
          <cell r="P108">
            <v>0.047</v>
          </cell>
          <cell r="Q108">
            <v>0.049</v>
          </cell>
          <cell r="R108">
            <v>0.016</v>
          </cell>
        </row>
        <row r="109">
          <cell r="O109">
            <v>0.3580000000000001</v>
          </cell>
          <cell r="P109">
            <v>0.037</v>
          </cell>
          <cell r="Q109">
            <v>0.039</v>
          </cell>
          <cell r="R109">
            <v>0.013</v>
          </cell>
        </row>
        <row r="110">
          <cell r="O110">
            <v>3.1780000000000004</v>
          </cell>
          <cell r="P110">
            <v>0.329</v>
          </cell>
          <cell r="Q110">
            <v>0.343</v>
          </cell>
          <cell r="R110">
            <v>0.115</v>
          </cell>
        </row>
        <row r="111">
          <cell r="O111">
            <v>16.142999999999997</v>
          </cell>
          <cell r="P111">
            <v>1.512</v>
          </cell>
          <cell r="Q111">
            <v>1.903</v>
          </cell>
          <cell r="R111">
            <v>0.822</v>
          </cell>
        </row>
        <row r="112">
          <cell r="O112">
            <v>46.491</v>
          </cell>
          <cell r="P112">
            <v>4.8</v>
          </cell>
          <cell r="Q112">
            <v>4.841</v>
          </cell>
          <cell r="R112">
            <v>1.6809999999999998</v>
          </cell>
        </row>
        <row r="113">
          <cell r="O113">
            <v>27.133999999999997</v>
          </cell>
          <cell r="P113">
            <v>2.153</v>
          </cell>
          <cell r="Q113">
            <v>2.914</v>
          </cell>
          <cell r="R113">
            <v>1.313</v>
          </cell>
        </row>
        <row r="114">
          <cell r="O114">
            <v>19.071</v>
          </cell>
          <cell r="P114">
            <v>2.624</v>
          </cell>
          <cell r="Q114">
            <v>1.896</v>
          </cell>
          <cell r="R114">
            <v>0.354</v>
          </cell>
        </row>
        <row r="115">
          <cell r="O115">
            <v>0.28600000000000003</v>
          </cell>
          <cell r="P115">
            <v>0.023</v>
          </cell>
          <cell r="Q115">
            <v>0.031</v>
          </cell>
          <cell r="R115">
            <v>0.014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Q6">
            <v>138.605</v>
          </cell>
          <cell r="R6">
            <v>66.056</v>
          </cell>
        </row>
        <row r="10">
          <cell r="O10">
            <v>198.086</v>
          </cell>
          <cell r="P10">
            <v>15.813</v>
          </cell>
          <cell r="Q10">
            <v>21.493</v>
          </cell>
          <cell r="R10">
            <v>9.622</v>
          </cell>
        </row>
        <row r="16">
          <cell r="O16">
            <v>172.309</v>
          </cell>
          <cell r="P16">
            <v>23.244</v>
          </cell>
          <cell r="Q16">
            <v>21.595</v>
          </cell>
          <cell r="R16">
            <v>6.386</v>
          </cell>
        </row>
        <row r="17">
          <cell r="O17">
            <v>58.504</v>
          </cell>
          <cell r="P17">
            <v>4.663</v>
          </cell>
          <cell r="Q17">
            <v>6.311</v>
          </cell>
          <cell r="R17">
            <v>2.845</v>
          </cell>
        </row>
        <row r="18"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O43">
            <v>27.909999999999997</v>
          </cell>
          <cell r="P43">
            <v>2.223</v>
          </cell>
          <cell r="Q43">
            <v>3.01</v>
          </cell>
          <cell r="R43">
            <v>1.358</v>
          </cell>
        </row>
        <row r="44">
          <cell r="O44">
            <v>27.909999999999997</v>
          </cell>
          <cell r="P44">
            <v>2.223</v>
          </cell>
          <cell r="Q44">
            <v>3.01</v>
          </cell>
          <cell r="R44">
            <v>1.358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O71">
            <v>20.932000000000002</v>
          </cell>
          <cell r="P71">
            <v>1.668</v>
          </cell>
          <cell r="Q71">
            <v>2.258</v>
          </cell>
          <cell r="R71">
            <v>1.017</v>
          </cell>
        </row>
        <row r="77">
          <cell r="O77">
            <v>20.932000000000002</v>
          </cell>
          <cell r="P77">
            <v>1.668</v>
          </cell>
          <cell r="Q77">
            <v>2.258</v>
          </cell>
          <cell r="R77">
            <v>1.017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Q80">
            <v>5.801</v>
          </cell>
          <cell r="R80">
            <v>0.41800000000000004</v>
          </cell>
        </row>
        <row r="81">
          <cell r="O81">
            <v>2.5590000000000006</v>
          </cell>
          <cell r="P81">
            <v>0.361</v>
          </cell>
          <cell r="Q81">
            <v>0.305</v>
          </cell>
          <cell r="R81">
            <v>0.022</v>
          </cell>
        </row>
        <row r="82">
          <cell r="O82">
            <v>12.282999999999998</v>
          </cell>
          <cell r="P82">
            <v>1.741</v>
          </cell>
          <cell r="Q82">
            <v>1.46</v>
          </cell>
          <cell r="R82">
            <v>0.105</v>
          </cell>
        </row>
        <row r="83">
          <cell r="O83">
            <v>2.4730000000000003</v>
          </cell>
          <cell r="P83">
            <v>0.35</v>
          </cell>
          <cell r="Q83">
            <v>0.294</v>
          </cell>
          <cell r="R83">
            <v>0.021</v>
          </cell>
        </row>
        <row r="84">
          <cell r="O84">
            <v>35.687999999999995</v>
          </cell>
          <cell r="P84">
            <v>4.457</v>
          </cell>
          <cell r="Q84">
            <v>3.742</v>
          </cell>
          <cell r="R84">
            <v>0.27</v>
          </cell>
        </row>
        <row r="85">
          <cell r="O85">
            <v>196.798</v>
          </cell>
          <cell r="P85">
            <v>14.988999999999999</v>
          </cell>
          <cell r="Q85">
            <v>21.756</v>
          </cell>
          <cell r="R85">
            <v>9.306</v>
          </cell>
        </row>
        <row r="86">
          <cell r="O86">
            <v>66.37800000000001</v>
          </cell>
          <cell r="P86">
            <v>5.314</v>
          </cell>
          <cell r="Q86">
            <v>7.266</v>
          </cell>
          <cell r="R86">
            <v>5.979</v>
          </cell>
        </row>
        <row r="87">
          <cell r="O87">
            <v>72.041</v>
          </cell>
          <cell r="P87">
            <v>5.761</v>
          </cell>
          <cell r="Q87">
            <v>6.523</v>
          </cell>
          <cell r="R87">
            <v>1.981</v>
          </cell>
        </row>
        <row r="88">
          <cell r="O88">
            <v>14.490999999999998</v>
          </cell>
          <cell r="P88">
            <v>1.158</v>
          </cell>
          <cell r="Q88">
            <v>1.312</v>
          </cell>
          <cell r="R88">
            <v>0.399</v>
          </cell>
        </row>
        <row r="89">
          <cell r="O89">
            <v>43.888</v>
          </cell>
          <cell r="P89">
            <v>2.756</v>
          </cell>
          <cell r="Q89">
            <v>6.655</v>
          </cell>
          <cell r="R89">
            <v>0.947</v>
          </cell>
        </row>
        <row r="90">
          <cell r="O90">
            <v>616.2279999999998</v>
          </cell>
          <cell r="P90">
            <v>41.705000000000005</v>
          </cell>
          <cell r="Q90">
            <v>69.21</v>
          </cell>
          <cell r="R90">
            <v>34.883</v>
          </cell>
        </row>
        <row r="91">
          <cell r="O91">
            <v>77.05399999999999</v>
          </cell>
          <cell r="P91">
            <v>5.538</v>
          </cell>
          <cell r="Q91">
            <v>7.79</v>
          </cell>
          <cell r="R91">
            <v>4.631</v>
          </cell>
        </row>
        <row r="92">
          <cell r="O92">
            <v>419.744</v>
          </cell>
          <cell r="P92">
            <v>28.788</v>
          </cell>
          <cell r="Q92">
            <v>51.039</v>
          </cell>
          <cell r="R92">
            <v>24.081</v>
          </cell>
        </row>
        <row r="93">
          <cell r="O93">
            <v>86.46799999999999</v>
          </cell>
          <cell r="P93">
            <v>5.791</v>
          </cell>
          <cell r="Q93">
            <v>8.146</v>
          </cell>
          <cell r="R93">
            <v>4.843</v>
          </cell>
        </row>
        <row r="94">
          <cell r="O94">
            <v>32.961999999999996</v>
          </cell>
          <cell r="P94">
            <v>1.588</v>
          </cell>
          <cell r="Q94">
            <v>2.235</v>
          </cell>
          <cell r="R94">
            <v>1.328</v>
          </cell>
        </row>
        <row r="96">
          <cell r="O96">
            <v>324.17400000000004</v>
          </cell>
          <cell r="P96">
            <v>21.658</v>
          </cell>
          <cell r="Q96">
            <v>30.471</v>
          </cell>
          <cell r="R96">
            <v>18.117</v>
          </cell>
        </row>
        <row r="97">
          <cell r="O97">
            <v>234.319</v>
          </cell>
          <cell r="P97">
            <v>15.655</v>
          </cell>
          <cell r="Q97">
            <v>22.024</v>
          </cell>
          <cell r="R97">
            <v>13.095</v>
          </cell>
        </row>
        <row r="98">
          <cell r="O98">
            <v>47.087</v>
          </cell>
          <cell r="P98">
            <v>3.145</v>
          </cell>
          <cell r="Q98">
            <v>4.427</v>
          </cell>
          <cell r="R98">
            <v>2.632</v>
          </cell>
        </row>
        <row r="99">
          <cell r="O99">
            <v>15.147999999999998</v>
          </cell>
          <cell r="P99">
            <v>1.012</v>
          </cell>
          <cell r="Q99">
            <v>1.424</v>
          </cell>
          <cell r="R99">
            <v>0.846</v>
          </cell>
        </row>
        <row r="100">
          <cell r="O100">
            <v>15.102999999999998</v>
          </cell>
          <cell r="P100">
            <v>1.009</v>
          </cell>
          <cell r="Q100">
            <v>1.42</v>
          </cell>
          <cell r="R100">
            <v>0.844</v>
          </cell>
        </row>
        <row r="101">
          <cell r="O101">
            <v>12.517000000000001</v>
          </cell>
          <cell r="P101">
            <v>0.837</v>
          </cell>
          <cell r="Q101">
            <v>1.176</v>
          </cell>
          <cell r="R101">
            <v>0.7</v>
          </cell>
        </row>
        <row r="102">
          <cell r="O102">
            <v>94.377</v>
          </cell>
          <cell r="P102">
            <v>10.286999999999999</v>
          </cell>
          <cell r="Q102">
            <v>10.719</v>
          </cell>
          <cell r="R102">
            <v>3.6049999999999995</v>
          </cell>
        </row>
        <row r="103">
          <cell r="O103">
            <v>25.252</v>
          </cell>
          <cell r="P103">
            <v>2.717</v>
          </cell>
          <cell r="Q103">
            <v>2.831</v>
          </cell>
          <cell r="R103">
            <v>0.952</v>
          </cell>
        </row>
        <row r="105">
          <cell r="O105">
            <v>34.894999999999996</v>
          </cell>
          <cell r="P105">
            <v>3.613</v>
          </cell>
          <cell r="Q105">
            <v>3.765</v>
          </cell>
          <cell r="R105">
            <v>1.266</v>
          </cell>
        </row>
        <row r="106">
          <cell r="O106">
            <v>2.776</v>
          </cell>
          <cell r="P106">
            <v>0.287</v>
          </cell>
          <cell r="Q106">
            <v>0.299</v>
          </cell>
          <cell r="R106">
            <v>0.101</v>
          </cell>
        </row>
        <row r="107">
          <cell r="O107">
            <v>2.3109999999999995</v>
          </cell>
          <cell r="P107">
            <v>0.239</v>
          </cell>
          <cell r="Q107">
            <v>0.25</v>
          </cell>
          <cell r="R107">
            <v>0.084</v>
          </cell>
        </row>
        <row r="108">
          <cell r="O108">
            <v>0.463918</v>
          </cell>
          <cell r="P108">
            <v>0.046</v>
          </cell>
          <cell r="Q108">
            <v>0.052</v>
          </cell>
          <cell r="R108">
            <v>0.017</v>
          </cell>
        </row>
        <row r="109">
          <cell r="O109">
            <v>0.3760000000000001</v>
          </cell>
          <cell r="P109">
            <v>0.039</v>
          </cell>
          <cell r="Q109">
            <v>0.041</v>
          </cell>
          <cell r="R109">
            <v>0.014</v>
          </cell>
        </row>
        <row r="110">
          <cell r="O110">
            <v>3.351</v>
          </cell>
          <cell r="P110">
            <v>0.347</v>
          </cell>
          <cell r="Q110">
            <v>0.362</v>
          </cell>
          <cell r="R110">
            <v>0.121</v>
          </cell>
        </row>
        <row r="111">
          <cell r="O111">
            <v>17.015</v>
          </cell>
          <cell r="P111">
            <v>1.594</v>
          </cell>
          <cell r="Q111">
            <v>2.006</v>
          </cell>
          <cell r="R111">
            <v>0.866</v>
          </cell>
        </row>
        <row r="112">
          <cell r="O112">
            <v>49.002</v>
          </cell>
          <cell r="P112">
            <v>5.059</v>
          </cell>
          <cell r="Q112">
            <v>5.102</v>
          </cell>
          <cell r="R112">
            <v>1.7719999999999998</v>
          </cell>
        </row>
        <row r="113">
          <cell r="O113">
            <v>28.599999999999998</v>
          </cell>
          <cell r="P113">
            <v>2.269</v>
          </cell>
          <cell r="Q113">
            <v>3.071</v>
          </cell>
          <cell r="R113">
            <v>1.384</v>
          </cell>
        </row>
        <row r="114">
          <cell r="O114">
            <v>20.101000000000006</v>
          </cell>
          <cell r="P114">
            <v>2.766</v>
          </cell>
          <cell r="Q114">
            <v>1.998</v>
          </cell>
          <cell r="R114">
            <v>0.373</v>
          </cell>
        </row>
        <row r="115">
          <cell r="O115">
            <v>0.30100000000000005</v>
          </cell>
          <cell r="P115">
            <v>0.024</v>
          </cell>
          <cell r="Q115">
            <v>0.033</v>
          </cell>
          <cell r="R115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Q3">
            <v>11015.7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"/>
  <sheetViews>
    <sheetView tabSelected="1" zoomScalePageLayoutView="0" workbookViewId="0" topLeftCell="A1">
      <pane xSplit="5448" topLeftCell="A1" activePane="topRight" state="split"/>
      <selection pane="topLeft" activeCell="A102" sqref="A102:IV102"/>
      <selection pane="topRight" activeCell="W78" sqref="W78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2" width="0" style="0" hidden="1" customWidth="1"/>
    <col min="23" max="23" width="9.57421875" style="0" bestFit="1" customWidth="1"/>
  </cols>
  <sheetData>
    <row r="1" spans="1:19" ht="39" customHeight="1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10" t="s">
        <v>14</v>
      </c>
      <c r="R2" s="47" t="s">
        <v>110</v>
      </c>
      <c r="S2" s="47" t="s">
        <v>106</v>
      </c>
      <c r="T2">
        <f>'[2]ноябрь'!$Q$3</f>
        <v>11015.7</v>
      </c>
    </row>
    <row r="3" spans="1:19" s="16" customFormat="1" ht="15.75" customHeight="1" hidden="1" thickBot="1">
      <c r="A3" s="13" t="s">
        <v>15</v>
      </c>
      <c r="B3" s="14" t="e">
        <f>SUM(#REF!)</f>
        <v>#REF!</v>
      </c>
      <c r="C3" s="14">
        <f>C4+C17+C42+C51+C70</f>
        <v>1186.3819999999998</v>
      </c>
      <c r="D3" s="14">
        <f>D4+D17+D42+D51+D70</f>
        <v>1186.3819999999998</v>
      </c>
      <c r="E3" s="14">
        <f aca="true" t="shared" si="0" ref="E3:N3">E4+E42+E70</f>
        <v>1221.57</v>
      </c>
      <c r="F3" s="14">
        <f t="shared" si="0"/>
        <v>1186.3819999999998</v>
      </c>
      <c r="G3" s="14">
        <f t="shared" si="0"/>
        <v>1186.3819999999998</v>
      </c>
      <c r="H3" s="14">
        <f t="shared" si="0"/>
        <v>1186.3819999999998</v>
      </c>
      <c r="I3" s="14">
        <f t="shared" si="0"/>
        <v>1326.18</v>
      </c>
      <c r="J3" s="14">
        <f t="shared" si="0"/>
        <v>1326.18</v>
      </c>
      <c r="K3" s="14">
        <f t="shared" si="0"/>
        <v>1327.08</v>
      </c>
      <c r="L3" s="14">
        <f t="shared" si="0"/>
        <v>1326.18</v>
      </c>
      <c r="M3" s="14">
        <f t="shared" si="0"/>
        <v>1326.18</v>
      </c>
      <c r="N3" s="14">
        <f t="shared" si="0"/>
        <v>1326.18</v>
      </c>
      <c r="O3" s="15">
        <f>'[1]янв'!O4*2+'[1]март'!O4*4+'[1]июль'!O4*6</f>
        <v>20661.704000000005</v>
      </c>
      <c r="P3" s="15">
        <f>P4+P42+P70</f>
        <v>1699.874</v>
      </c>
      <c r="Q3" s="15">
        <f>Q4+Q42+Q70</f>
        <v>2261.268</v>
      </c>
      <c r="R3" s="15"/>
      <c r="S3" s="15">
        <f>S4+S42+S70</f>
        <v>1019.8819999999998</v>
      </c>
    </row>
    <row r="4" spans="1:19" ht="15.75" customHeight="1" hidden="1">
      <c r="A4" s="17" t="s">
        <v>16</v>
      </c>
      <c r="B4" s="18">
        <f>SUM(C4:N4)</f>
        <v>13614.641</v>
      </c>
      <c r="C4" s="18">
        <f>C5+C6+C7+C8+C9+C10+C11+C12+C13+C14+C15+C16</f>
        <v>1060.375</v>
      </c>
      <c r="D4" s="18">
        <f>D5+D6+D7+D8+D9+D10+D11+D12+D13+D14+D15+D16</f>
        <v>1060.375</v>
      </c>
      <c r="E4" s="18">
        <f aca="true" t="shared" si="1" ref="E4:N4">E5+E6+E7+E8+E9+E16</f>
        <v>1173.888</v>
      </c>
      <c r="F4" s="18">
        <f t="shared" si="1"/>
        <v>1060.375</v>
      </c>
      <c r="G4" s="18">
        <f t="shared" si="1"/>
        <v>1060.375</v>
      </c>
      <c r="H4" s="18">
        <f t="shared" si="1"/>
        <v>1060.375</v>
      </c>
      <c r="I4" s="18">
        <f t="shared" si="1"/>
        <v>1189.813</v>
      </c>
      <c r="J4" s="18">
        <f t="shared" si="1"/>
        <v>1189.813</v>
      </c>
      <c r="K4" s="18">
        <f t="shared" si="1"/>
        <v>1189.813</v>
      </c>
      <c r="L4" s="18">
        <f t="shared" si="1"/>
        <v>1189.813</v>
      </c>
      <c r="M4" s="18">
        <f t="shared" si="1"/>
        <v>1189.813</v>
      </c>
      <c r="N4" s="18">
        <f t="shared" si="1"/>
        <v>1189.813</v>
      </c>
      <c r="O4" s="15">
        <f>'[1]янв'!O5*2+'[1]март'!O5*4+'[1]июль'!O5*6</f>
        <v>20093.972</v>
      </c>
      <c r="P4" s="15">
        <f>P5+P9+P15+P16</f>
        <v>1650.646</v>
      </c>
      <c r="Q4" s="15">
        <f>Q5+Q9+Q15+Q16</f>
        <v>2198.536</v>
      </c>
      <c r="R4" s="15"/>
      <c r="S4" s="15">
        <f>S5+S9+S15+S16</f>
        <v>992.9319999999999</v>
      </c>
    </row>
    <row r="5" spans="1:19" s="24" customFormat="1" ht="15.75" customHeight="1" hidden="1">
      <c r="A5" s="19" t="s">
        <v>17</v>
      </c>
      <c r="B5" s="3">
        <f>SUM(C5:N5)</f>
        <v>11183.530000000002</v>
      </c>
      <c r="C5" s="3">
        <v>867.425</v>
      </c>
      <c r="D5" s="3">
        <v>867.425</v>
      </c>
      <c r="E5" s="3">
        <v>970.467</v>
      </c>
      <c r="F5" s="20">
        <v>867.425</v>
      </c>
      <c r="G5" s="21">
        <v>867.425</v>
      </c>
      <c r="H5" s="21">
        <v>867.425</v>
      </c>
      <c r="I5" s="21">
        <v>979.323</v>
      </c>
      <c r="J5" s="21">
        <v>979.323</v>
      </c>
      <c r="K5" s="21">
        <v>979.323</v>
      </c>
      <c r="L5" s="21">
        <v>979.323</v>
      </c>
      <c r="M5" s="21">
        <v>979.323</v>
      </c>
      <c r="N5" s="22">
        <v>979.323</v>
      </c>
      <c r="O5" s="23">
        <f>'[1]янв'!O6*2+'[1]март'!O6*4+'[1]июль'!O6*6</f>
        <v>15098.678</v>
      </c>
      <c r="P5" s="23">
        <f>'[1]янв'!P6*2+'[1]март'!P6*4+'[1]июль'!P6*6</f>
        <v>1139.25</v>
      </c>
      <c r="Q5" s="23">
        <f>'[1]янв'!Q6*2+'[1]март'!Q6*4+'[1]июль'!Q6*6</f>
        <v>1620.6539999999998</v>
      </c>
      <c r="R5" s="23"/>
      <c r="S5" s="23">
        <f>'[1]янв'!R6*2+'[1]март'!R6*4+'[1]июль'!R6*6</f>
        <v>772.3679999999999</v>
      </c>
    </row>
    <row r="6" spans="1:19" ht="15.75" customHeight="1" hidden="1">
      <c r="A6" s="19" t="s">
        <v>18</v>
      </c>
      <c r="B6" s="3">
        <v>0</v>
      </c>
      <c r="C6" s="3">
        <v>0</v>
      </c>
      <c r="D6" s="3">
        <v>0</v>
      </c>
      <c r="E6" s="3">
        <v>0</v>
      </c>
      <c r="F6" s="20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2">
        <v>0</v>
      </c>
      <c r="O6" s="15"/>
      <c r="P6" s="15"/>
      <c r="Q6" s="15"/>
      <c r="R6" s="15"/>
      <c r="S6" s="15"/>
    </row>
    <row r="7" spans="1:19" ht="15.75" customHeight="1" hidden="1">
      <c r="A7" s="19" t="s">
        <v>19</v>
      </c>
      <c r="B7" s="3">
        <v>0</v>
      </c>
      <c r="C7" s="3">
        <v>0</v>
      </c>
      <c r="D7" s="3">
        <v>0</v>
      </c>
      <c r="E7" s="3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15"/>
      <c r="P7" s="15"/>
      <c r="Q7" s="15"/>
      <c r="R7" s="15"/>
      <c r="S7" s="15"/>
    </row>
    <row r="8" spans="1:19" ht="15.75" customHeight="1" hidden="1">
      <c r="A8" s="19" t="s">
        <v>20</v>
      </c>
      <c r="B8" s="3">
        <v>0</v>
      </c>
      <c r="C8" s="3">
        <v>0</v>
      </c>
      <c r="D8" s="3">
        <v>0</v>
      </c>
      <c r="E8" s="3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15"/>
      <c r="P8" s="15"/>
      <c r="Q8" s="15"/>
      <c r="R8" s="15"/>
      <c r="S8" s="15"/>
    </row>
    <row r="9" spans="1:19" ht="38.25" customHeight="1" hidden="1">
      <c r="A9" s="25" t="s">
        <v>21</v>
      </c>
      <c r="B9" s="3">
        <f>SUM(C9:N9)</f>
        <v>1748.601</v>
      </c>
      <c r="C9" s="3">
        <v>135.95</v>
      </c>
      <c r="D9" s="3">
        <v>135.95</v>
      </c>
      <c r="E9" s="3">
        <v>147.911</v>
      </c>
      <c r="F9" s="20">
        <v>135.95</v>
      </c>
      <c r="G9" s="21">
        <v>135.95</v>
      </c>
      <c r="H9" s="21">
        <v>135.95</v>
      </c>
      <c r="I9" s="21">
        <v>153.49</v>
      </c>
      <c r="J9" s="21">
        <v>153.49</v>
      </c>
      <c r="K9" s="21">
        <v>153.49</v>
      </c>
      <c r="L9" s="21">
        <v>153.49</v>
      </c>
      <c r="M9" s="21">
        <v>153.49</v>
      </c>
      <c r="N9" s="22">
        <v>153.49</v>
      </c>
      <c r="O9" s="23">
        <f>'[1]янв'!O10*2+'[1]март'!O10*4+'[1]июль'!O10*6</f>
        <v>2307.398</v>
      </c>
      <c r="P9" s="23">
        <f>'[1]янв'!P10*2+'[1]март'!P10*4+'[1]июль'!P10*6</f>
        <v>184.89</v>
      </c>
      <c r="Q9" s="23">
        <f>'[1]янв'!Q10*2+'[1]март'!Q10*4+'[1]июль'!Q10*6</f>
        <v>251.31</v>
      </c>
      <c r="R9" s="23"/>
      <c r="S9" s="23">
        <f>'[1]янв'!R10*2+'[1]март'!R10*4+'[1]июль'!R10*6</f>
        <v>112.506</v>
      </c>
    </row>
    <row r="10" spans="1:19" ht="15.75" customHeight="1" hidden="1">
      <c r="A10" s="19" t="s">
        <v>22</v>
      </c>
      <c r="B10" s="3">
        <v>0</v>
      </c>
      <c r="C10" s="3">
        <v>0</v>
      </c>
      <c r="D10" s="3">
        <v>0</v>
      </c>
      <c r="E10" s="3">
        <v>0</v>
      </c>
      <c r="F10" s="20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0</v>
      </c>
      <c r="O10" s="23">
        <f>'[1]янв'!O11*2+'[1]март'!O11*4+'[1]июль'!O11*6</f>
        <v>0</v>
      </c>
      <c r="P10" s="23">
        <f>'[1]янв'!P11*2+'[1]март'!P11*4+'[1]июль'!P11*6</f>
        <v>0</v>
      </c>
      <c r="Q10" s="23">
        <f>'[1]янв'!Q11*2+'[1]март'!Q11*4+'[1]июль'!Q11*6</f>
        <v>0</v>
      </c>
      <c r="R10" s="23"/>
      <c r="S10" s="23">
        <f>'[1]янв'!R11*2+'[1]март'!R11*4+'[1]июль'!R11*6</f>
        <v>0</v>
      </c>
    </row>
    <row r="11" spans="1:19" ht="15.75" customHeight="1" hidden="1">
      <c r="A11" s="26" t="s">
        <v>23</v>
      </c>
      <c r="B11" s="3">
        <v>0</v>
      </c>
      <c r="C11" s="3">
        <v>0</v>
      </c>
      <c r="D11" s="3">
        <v>0</v>
      </c>
      <c r="E11" s="3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3">
        <f>'[1]янв'!O12*2+'[1]март'!O12*4+'[1]июль'!O12*6</f>
        <v>0</v>
      </c>
      <c r="P11" s="23">
        <f>'[1]янв'!P12*2+'[1]март'!P12*4+'[1]июль'!P12*6</f>
        <v>0</v>
      </c>
      <c r="Q11" s="23">
        <f>'[1]янв'!Q12*2+'[1]март'!Q12*4+'[1]июль'!Q12*6</f>
        <v>0</v>
      </c>
      <c r="R11" s="23"/>
      <c r="S11" s="23">
        <f>'[1]янв'!R12*2+'[1]март'!R12*4+'[1]июль'!R12*6</f>
        <v>0</v>
      </c>
    </row>
    <row r="12" spans="1:19" ht="15.75" customHeight="1" hidden="1">
      <c r="A12" s="19" t="s">
        <v>24</v>
      </c>
      <c r="B12" s="3">
        <v>0</v>
      </c>
      <c r="C12" s="3">
        <v>0</v>
      </c>
      <c r="D12" s="3">
        <v>0</v>
      </c>
      <c r="E12" s="3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3">
        <f>'[1]янв'!O13*2+'[1]март'!O13*4+'[1]июль'!O13*6</f>
        <v>0</v>
      </c>
      <c r="P12" s="23">
        <f>'[1]янв'!P13*2+'[1]март'!P13*4+'[1]июль'!P13*6</f>
        <v>0</v>
      </c>
      <c r="Q12" s="23">
        <f>'[1]янв'!Q13*2+'[1]март'!Q13*4+'[1]июль'!Q13*6</f>
        <v>0</v>
      </c>
      <c r="R12" s="23"/>
      <c r="S12" s="23">
        <f>'[1]янв'!R13*2+'[1]март'!R13*4+'[1]июль'!R13*6</f>
        <v>0</v>
      </c>
    </row>
    <row r="13" spans="1:19" ht="15.75" customHeight="1" hidden="1">
      <c r="A13" s="19" t="s">
        <v>25</v>
      </c>
      <c r="B13" s="3">
        <v>0</v>
      </c>
      <c r="C13" s="3">
        <v>0</v>
      </c>
      <c r="D13" s="3">
        <v>0</v>
      </c>
      <c r="E13" s="3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3">
        <f>'[1]янв'!O14*2+'[1]март'!O14*4+'[1]июль'!O14*6</f>
        <v>0</v>
      </c>
      <c r="P13" s="23">
        <f>'[1]янв'!P14*2+'[1]март'!P14*4+'[1]июль'!P14*6</f>
        <v>0</v>
      </c>
      <c r="Q13" s="23">
        <f>'[1]янв'!Q14*2+'[1]март'!Q14*4+'[1]июль'!Q14*6</f>
        <v>0</v>
      </c>
      <c r="R13" s="23"/>
      <c r="S13" s="23">
        <f>'[1]янв'!R14*2+'[1]март'!R14*4+'[1]июль'!R14*6</f>
        <v>0</v>
      </c>
    </row>
    <row r="14" spans="1:19" ht="15.75" customHeight="1" hidden="1">
      <c r="A14" s="26" t="s">
        <v>26</v>
      </c>
      <c r="B14" s="3">
        <v>0</v>
      </c>
      <c r="C14" s="3">
        <v>0</v>
      </c>
      <c r="D14" s="3">
        <v>0</v>
      </c>
      <c r="E14" s="3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3">
        <f>'[1]янв'!O15*2+'[1]март'!O15*4+'[1]июль'!O15*6</f>
        <v>0</v>
      </c>
      <c r="P14" s="23">
        <f>'[1]янв'!P15*2+'[1]март'!P15*4+'[1]июль'!P15*6</f>
        <v>0</v>
      </c>
      <c r="Q14" s="23">
        <f>'[1]янв'!Q15*2+'[1]март'!Q15*4+'[1]июль'!Q15*6</f>
        <v>0</v>
      </c>
      <c r="R14" s="23"/>
      <c r="S14" s="23">
        <f>'[1]янв'!R15*2+'[1]март'!R15*4+'[1]июль'!R15*6</f>
        <v>0</v>
      </c>
    </row>
    <row r="15" spans="1:19" ht="15.75" customHeight="1" hidden="1">
      <c r="A15" s="26" t="s">
        <v>27</v>
      </c>
      <c r="B15" s="3">
        <v>0</v>
      </c>
      <c r="C15" s="3">
        <v>0</v>
      </c>
      <c r="D15" s="3">
        <v>0</v>
      </c>
      <c r="E15" s="3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3">
        <f>'[1]янв'!O16*2+'[1]март'!O16*4+'[1]июль'!O16*6</f>
        <v>2003.8360000000002</v>
      </c>
      <c r="P15" s="23">
        <f>'[1]янв'!P16*2+'[1]март'!P16*4+'[1]июль'!P16*6</f>
        <v>271.78200000000004</v>
      </c>
      <c r="Q15" s="23">
        <f>'[1]янв'!Q16*2+'[1]март'!Q16*4+'[1]июль'!Q16*6</f>
        <v>252.504</v>
      </c>
      <c r="R15" s="23"/>
      <c r="S15" s="23">
        <f>'[1]янв'!R16*2+'[1]март'!R16*4+'[1]июль'!R16*6</f>
        <v>74.67</v>
      </c>
    </row>
    <row r="16" spans="1:19" ht="15.75" customHeight="1" hidden="1">
      <c r="A16" s="19" t="s">
        <v>28</v>
      </c>
      <c r="B16" s="3">
        <f>SUM(C16:N16)</f>
        <v>682.51</v>
      </c>
      <c r="C16" s="3">
        <v>57</v>
      </c>
      <c r="D16" s="3">
        <v>57</v>
      </c>
      <c r="E16" s="3">
        <v>55.51</v>
      </c>
      <c r="F16" s="20">
        <v>57</v>
      </c>
      <c r="G16" s="21">
        <v>57</v>
      </c>
      <c r="H16" s="21">
        <v>57</v>
      </c>
      <c r="I16" s="21">
        <v>57</v>
      </c>
      <c r="J16" s="21">
        <v>57</v>
      </c>
      <c r="K16" s="21">
        <v>57</v>
      </c>
      <c r="L16" s="21">
        <v>57</v>
      </c>
      <c r="M16" s="21">
        <v>57</v>
      </c>
      <c r="N16" s="22">
        <v>57</v>
      </c>
      <c r="O16" s="23">
        <f>'[1]янв'!O17*2+'[1]март'!O17*4+'[1]июль'!O17*6</f>
        <v>684.06</v>
      </c>
      <c r="P16" s="23">
        <f>'[1]янв'!P17*2+'[1]март'!P17*4+'[1]июль'!P17*6</f>
        <v>54.724000000000004</v>
      </c>
      <c r="Q16" s="23">
        <f>'[1]янв'!Q17*2+'[1]март'!Q17*4+'[1]июль'!Q17*6</f>
        <v>74.068</v>
      </c>
      <c r="R16" s="23"/>
      <c r="S16" s="23">
        <f>'[1]янв'!R17*2+'[1]март'!R17*4+'[1]июль'!R17*6</f>
        <v>33.388</v>
      </c>
    </row>
    <row r="17" spans="1:19" ht="15.75" customHeight="1" hidden="1">
      <c r="A17" s="17" t="s">
        <v>29</v>
      </c>
      <c r="B17" s="18">
        <f>SUM(C17:N17)</f>
        <v>0</v>
      </c>
      <c r="C17" s="18">
        <f>C18+C26+C34</f>
        <v>0</v>
      </c>
      <c r="D17" s="18">
        <f>D18+D26+D34</f>
        <v>0</v>
      </c>
      <c r="E17" s="18">
        <v>0</v>
      </c>
      <c r="F17" s="27">
        <f aca="true" t="shared" si="2" ref="F17:N17">F18+F26+F34</f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9">
        <f t="shared" si="2"/>
        <v>0</v>
      </c>
      <c r="O17" s="15">
        <f>'[1]янв'!O18*2+'[1]март'!O18*4+'[1]июль'!O18*6</f>
        <v>0</v>
      </c>
      <c r="P17" s="15">
        <f>'[1]янв'!P18*2+'[1]март'!P18*4+'[1]июль'!P18*6</f>
        <v>0</v>
      </c>
      <c r="Q17" s="15">
        <f>'[1]янв'!Q18*2+'[1]март'!Q18*4+'[1]июль'!Q18*6</f>
        <v>0</v>
      </c>
      <c r="R17" s="15"/>
      <c r="S17" s="15">
        <f>'[1]янв'!R18*2+'[1]март'!R18*4+'[1]июль'!R18*6</f>
        <v>0</v>
      </c>
    </row>
    <row r="18" spans="1:19" ht="15.75" customHeight="1" hidden="1">
      <c r="A18" s="30" t="s">
        <v>30</v>
      </c>
      <c r="B18" s="31">
        <f>SUM(C18:N18)</f>
        <v>0</v>
      </c>
      <c r="C18" s="31">
        <f>C19+C20+C21+C22+C23+C24+C25</f>
        <v>0</v>
      </c>
      <c r="D18" s="31">
        <f>D19+D20+D21+D22+D23+D24+D25</f>
        <v>0</v>
      </c>
      <c r="E18" s="31">
        <v>0</v>
      </c>
      <c r="F18" s="32">
        <f aca="true" t="shared" si="3" ref="F18:N18">F19+F20+F21+F22+F23+F24+F25</f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4">
        <f t="shared" si="3"/>
        <v>0</v>
      </c>
      <c r="O18" s="15">
        <f>'[1]янв'!O19*2+'[1]март'!O19*4+'[1]июль'!O19*6</f>
        <v>0</v>
      </c>
      <c r="P18" s="15">
        <f>'[1]янв'!P19*2+'[1]март'!P19*4+'[1]июль'!P19*6</f>
        <v>0</v>
      </c>
      <c r="Q18" s="15">
        <f>'[1]янв'!Q19*2+'[1]март'!Q19*4+'[1]июль'!Q19*6</f>
        <v>0</v>
      </c>
      <c r="R18" s="15"/>
      <c r="S18" s="15">
        <f>'[1]янв'!R19*2+'[1]март'!R19*4+'[1]июль'!R19*6</f>
        <v>0</v>
      </c>
    </row>
    <row r="19" spans="1:19" ht="15.75" customHeight="1" hidden="1">
      <c r="A19" s="19" t="s">
        <v>31</v>
      </c>
      <c r="B19" s="3">
        <v>0</v>
      </c>
      <c r="C19" s="3">
        <v>0</v>
      </c>
      <c r="D19" s="3">
        <v>0</v>
      </c>
      <c r="E19" s="3">
        <v>0</v>
      </c>
      <c r="F19" s="20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15">
        <f>'[1]янв'!O20*2+'[1]март'!O20*4+'[1]июль'!O20*6</f>
        <v>0</v>
      </c>
      <c r="P19" s="15">
        <f>'[1]янв'!P20*2+'[1]март'!P20*4+'[1]июль'!P20*6</f>
        <v>0</v>
      </c>
      <c r="Q19" s="15">
        <f>'[1]янв'!Q20*2+'[1]март'!Q20*4+'[1]июль'!Q20*6</f>
        <v>0</v>
      </c>
      <c r="R19" s="15"/>
      <c r="S19" s="15">
        <f>'[1]янв'!R20*2+'[1]март'!R20*4+'[1]июль'!R20*6</f>
        <v>0</v>
      </c>
    </row>
    <row r="20" spans="1:19" ht="15.75" customHeight="1" hidden="1">
      <c r="A20" s="19" t="s">
        <v>32</v>
      </c>
      <c r="B20" s="3">
        <v>0</v>
      </c>
      <c r="C20" s="3">
        <v>0</v>
      </c>
      <c r="D20" s="3">
        <v>0</v>
      </c>
      <c r="E20" s="3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f>'[1]янв'!O21*2+'[1]март'!O21*4+'[1]июль'!O21*6</f>
        <v>0</v>
      </c>
      <c r="P20" s="15">
        <f>'[1]янв'!P21*2+'[1]март'!P21*4+'[1]июль'!P21*6</f>
        <v>0</v>
      </c>
      <c r="Q20" s="15">
        <f>'[1]янв'!Q21*2+'[1]март'!Q21*4+'[1]июль'!Q21*6</f>
        <v>0</v>
      </c>
      <c r="R20" s="15"/>
      <c r="S20" s="15">
        <f>'[1]янв'!R21*2+'[1]март'!R21*4+'[1]июль'!R21*6</f>
        <v>0</v>
      </c>
    </row>
    <row r="21" spans="1:19" ht="15.75" customHeight="1" hidden="1">
      <c r="A21" s="19" t="s">
        <v>33</v>
      </c>
      <c r="B21" s="3">
        <v>0</v>
      </c>
      <c r="C21" s="3">
        <v>0</v>
      </c>
      <c r="D21" s="3">
        <v>0</v>
      </c>
      <c r="E21" s="3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f>'[1]янв'!O22*2+'[1]март'!O22*4+'[1]июль'!O22*6</f>
        <v>0</v>
      </c>
      <c r="P21" s="15">
        <f>'[1]янв'!P22*2+'[1]март'!P22*4+'[1]июль'!P22*6</f>
        <v>0</v>
      </c>
      <c r="Q21" s="15">
        <f>'[1]янв'!Q22*2+'[1]март'!Q22*4+'[1]июль'!Q22*6</f>
        <v>0</v>
      </c>
      <c r="R21" s="15"/>
      <c r="S21" s="15">
        <f>'[1]янв'!R22*2+'[1]март'!R22*4+'[1]июль'!R22*6</f>
        <v>0</v>
      </c>
    </row>
    <row r="22" spans="1:19" ht="15.75" customHeight="1" hidden="1">
      <c r="A22" s="19" t="s">
        <v>34</v>
      </c>
      <c r="B22" s="3">
        <v>0</v>
      </c>
      <c r="C22" s="3">
        <v>0</v>
      </c>
      <c r="D22" s="3">
        <v>0</v>
      </c>
      <c r="E22" s="3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f>'[1]янв'!O23*2+'[1]март'!O23*4+'[1]июль'!O23*6</f>
        <v>0</v>
      </c>
      <c r="P22" s="15">
        <f>'[1]янв'!P23*2+'[1]март'!P23*4+'[1]июль'!P23*6</f>
        <v>0</v>
      </c>
      <c r="Q22" s="15">
        <f>'[1]янв'!Q23*2+'[1]март'!Q23*4+'[1]июль'!Q23*6</f>
        <v>0</v>
      </c>
      <c r="R22" s="15"/>
      <c r="S22" s="15">
        <f>'[1]янв'!R23*2+'[1]март'!R23*4+'[1]июль'!R23*6</f>
        <v>0</v>
      </c>
    </row>
    <row r="23" spans="1:19" ht="15.75" customHeight="1" hidden="1">
      <c r="A23" s="19" t="s">
        <v>35</v>
      </c>
      <c r="B23" s="3">
        <v>0</v>
      </c>
      <c r="C23" s="3">
        <v>0</v>
      </c>
      <c r="D23" s="3">
        <v>0</v>
      </c>
      <c r="E23" s="3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f>'[1]янв'!O24*2+'[1]март'!O24*4+'[1]июль'!O24*6</f>
        <v>0</v>
      </c>
      <c r="P23" s="15">
        <f>'[1]янв'!P24*2+'[1]март'!P24*4+'[1]июль'!P24*6</f>
        <v>0</v>
      </c>
      <c r="Q23" s="15">
        <f>'[1]янв'!Q24*2+'[1]март'!Q24*4+'[1]июль'!Q24*6</f>
        <v>0</v>
      </c>
      <c r="R23" s="15"/>
      <c r="S23" s="15">
        <f>'[1]янв'!R24*2+'[1]март'!R24*4+'[1]июль'!R24*6</f>
        <v>0</v>
      </c>
    </row>
    <row r="24" spans="1:19" ht="15.75" customHeight="1" hidden="1">
      <c r="A24" s="19" t="s">
        <v>36</v>
      </c>
      <c r="B24" s="3">
        <v>0</v>
      </c>
      <c r="C24" s="3">
        <v>0</v>
      </c>
      <c r="D24" s="3">
        <v>0</v>
      </c>
      <c r="E24" s="3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f>'[1]янв'!O25*2+'[1]март'!O25*4+'[1]июль'!O25*6</f>
        <v>0</v>
      </c>
      <c r="P24" s="15">
        <f>'[1]янв'!P25*2+'[1]март'!P25*4+'[1]июль'!P25*6</f>
        <v>0</v>
      </c>
      <c r="Q24" s="15">
        <f>'[1]янв'!Q25*2+'[1]март'!Q25*4+'[1]июль'!Q25*6</f>
        <v>0</v>
      </c>
      <c r="R24" s="15"/>
      <c r="S24" s="15">
        <f>'[1]янв'!R25*2+'[1]март'!R25*4+'[1]июль'!R25*6</f>
        <v>0</v>
      </c>
    </row>
    <row r="25" spans="1:19" ht="15.75" customHeight="1" hidden="1">
      <c r="A25" s="19" t="s">
        <v>37</v>
      </c>
      <c r="B25" s="3">
        <v>0</v>
      </c>
      <c r="C25" s="3">
        <v>0</v>
      </c>
      <c r="D25" s="3">
        <v>0</v>
      </c>
      <c r="E25" s="3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f>'[1]янв'!O26*2+'[1]март'!O26*4+'[1]июль'!O26*6</f>
        <v>0</v>
      </c>
      <c r="P25" s="15">
        <f>'[1]янв'!P26*2+'[1]март'!P26*4+'[1]июль'!P26*6</f>
        <v>0</v>
      </c>
      <c r="Q25" s="15">
        <f>'[1]янв'!Q26*2+'[1]март'!Q26*4+'[1]июль'!Q26*6</f>
        <v>0</v>
      </c>
      <c r="R25" s="15"/>
      <c r="S25" s="15">
        <f>'[1]янв'!R26*2+'[1]март'!R26*4+'[1]июль'!R26*6</f>
        <v>0</v>
      </c>
    </row>
    <row r="26" spans="1:19" ht="15.75" customHeight="1" hidden="1">
      <c r="A26" s="30" t="s">
        <v>38</v>
      </c>
      <c r="B26" s="31">
        <f>SUM(C26:N26)</f>
        <v>0</v>
      </c>
      <c r="C26" s="31">
        <f>C27+C28+C29+C30+C31+C32+C33</f>
        <v>0</v>
      </c>
      <c r="D26" s="31">
        <f>D27+D28+D29+D30+D31+D32+D33</f>
        <v>0</v>
      </c>
      <c r="E26" s="31">
        <v>0</v>
      </c>
      <c r="F26" s="32">
        <f aca="true" t="shared" si="4" ref="F26:N26">F27+F28+F29+F30+F31+F32+F33</f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34">
        <f t="shared" si="4"/>
        <v>0</v>
      </c>
      <c r="O26" s="15">
        <f>'[1]янв'!O27*2+'[1]март'!O27*4+'[1]июль'!O27*6</f>
        <v>0</v>
      </c>
      <c r="P26" s="15">
        <f>'[1]янв'!P27*2+'[1]март'!P27*4+'[1]июль'!P27*6</f>
        <v>0</v>
      </c>
      <c r="Q26" s="15">
        <f>'[1]янв'!Q27*2+'[1]март'!Q27*4+'[1]июль'!Q27*6</f>
        <v>0</v>
      </c>
      <c r="R26" s="15"/>
      <c r="S26" s="15">
        <f>'[1]янв'!R27*2+'[1]март'!R27*4+'[1]июль'!R27*6</f>
        <v>0</v>
      </c>
    </row>
    <row r="27" spans="1:19" ht="15.75" customHeight="1" hidden="1">
      <c r="A27" s="19" t="s">
        <v>31</v>
      </c>
      <c r="B27" s="3">
        <v>0</v>
      </c>
      <c r="C27" s="3">
        <v>0</v>
      </c>
      <c r="D27" s="3">
        <v>0</v>
      </c>
      <c r="E27" s="3">
        <v>0</v>
      </c>
      <c r="F27" s="20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15">
        <f>'[1]янв'!O28*2+'[1]март'!O28*4+'[1]июль'!O28*6</f>
        <v>0</v>
      </c>
      <c r="P27" s="15">
        <f>'[1]янв'!P28*2+'[1]март'!P28*4+'[1]июль'!P28*6</f>
        <v>0</v>
      </c>
      <c r="Q27" s="15">
        <f>'[1]янв'!Q28*2+'[1]март'!Q28*4+'[1]июль'!Q28*6</f>
        <v>0</v>
      </c>
      <c r="R27" s="15"/>
      <c r="S27" s="15">
        <f>'[1]янв'!R28*2+'[1]март'!R28*4+'[1]июль'!R28*6</f>
        <v>0</v>
      </c>
    </row>
    <row r="28" spans="1:19" ht="15.75" customHeight="1" hidden="1">
      <c r="A28" s="19" t="s">
        <v>32</v>
      </c>
      <c r="B28" s="3">
        <v>0</v>
      </c>
      <c r="C28" s="3">
        <v>0</v>
      </c>
      <c r="D28" s="3">
        <v>0</v>
      </c>
      <c r="E28" s="3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f>'[1]янв'!O29*2+'[1]март'!O29*4+'[1]июль'!O29*6</f>
        <v>0</v>
      </c>
      <c r="P28" s="15">
        <f>'[1]янв'!P29*2+'[1]март'!P29*4+'[1]июль'!P29*6</f>
        <v>0</v>
      </c>
      <c r="Q28" s="15">
        <f>'[1]янв'!Q29*2+'[1]март'!Q29*4+'[1]июль'!Q29*6</f>
        <v>0</v>
      </c>
      <c r="R28" s="15"/>
      <c r="S28" s="15">
        <f>'[1]янв'!R29*2+'[1]март'!R29*4+'[1]июль'!R29*6</f>
        <v>0</v>
      </c>
    </row>
    <row r="29" spans="1:19" ht="15.75" customHeight="1" hidden="1">
      <c r="A29" s="19" t="s">
        <v>33</v>
      </c>
      <c r="B29" s="3">
        <v>0</v>
      </c>
      <c r="C29" s="3">
        <v>0</v>
      </c>
      <c r="D29" s="3">
        <v>0</v>
      </c>
      <c r="E29" s="3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f>'[1]янв'!O30*2+'[1]март'!O30*4+'[1]июль'!O30*6</f>
        <v>0</v>
      </c>
      <c r="P29" s="15">
        <f>'[1]янв'!P30*2+'[1]март'!P30*4+'[1]июль'!P30*6</f>
        <v>0</v>
      </c>
      <c r="Q29" s="15">
        <f>'[1]янв'!Q30*2+'[1]март'!Q30*4+'[1]июль'!Q30*6</f>
        <v>0</v>
      </c>
      <c r="R29" s="15"/>
      <c r="S29" s="15">
        <f>'[1]янв'!R30*2+'[1]март'!R30*4+'[1]июль'!R30*6</f>
        <v>0</v>
      </c>
    </row>
    <row r="30" spans="1:19" ht="15.75" customHeight="1" hidden="1">
      <c r="A30" s="19" t="s">
        <v>34</v>
      </c>
      <c r="B30" s="3">
        <f>SUM(C30:N30)</f>
        <v>0</v>
      </c>
      <c r="C30" s="3"/>
      <c r="D30" s="3"/>
      <c r="E30" s="3"/>
      <c r="F30" s="20">
        <v>0</v>
      </c>
      <c r="G30" s="21"/>
      <c r="H30" s="21"/>
      <c r="I30" s="21"/>
      <c r="J30" s="21"/>
      <c r="K30" s="21"/>
      <c r="L30" s="21"/>
      <c r="M30" s="21"/>
      <c r="N30" s="22"/>
      <c r="O30" s="15">
        <f>'[1]янв'!O31*2+'[1]март'!O31*4+'[1]июль'!O31*6</f>
        <v>0</v>
      </c>
      <c r="P30" s="15">
        <f>'[1]янв'!P31*2+'[1]март'!P31*4+'[1]июль'!P31*6</f>
        <v>0</v>
      </c>
      <c r="Q30" s="15">
        <f>'[1]янв'!Q31*2+'[1]март'!Q31*4+'[1]июль'!Q31*6</f>
        <v>0</v>
      </c>
      <c r="R30" s="15"/>
      <c r="S30" s="15">
        <f>'[1]янв'!R31*2+'[1]март'!R31*4+'[1]июль'!R31*6</f>
        <v>0</v>
      </c>
    </row>
    <row r="31" spans="1:19" ht="15.75" customHeight="1" hidden="1">
      <c r="A31" s="19" t="s">
        <v>35</v>
      </c>
      <c r="B31" s="3">
        <v>0</v>
      </c>
      <c r="C31" s="3">
        <v>0</v>
      </c>
      <c r="D31" s="3">
        <v>0</v>
      </c>
      <c r="E31" s="3">
        <v>0</v>
      </c>
      <c r="F31" s="20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0</v>
      </c>
      <c r="O31" s="15">
        <f>'[1]янв'!O32*2+'[1]март'!O32*4+'[1]июль'!O32*6</f>
        <v>0</v>
      </c>
      <c r="P31" s="15">
        <f>'[1]янв'!P32*2+'[1]март'!P32*4+'[1]июль'!P32*6</f>
        <v>0</v>
      </c>
      <c r="Q31" s="15">
        <f>'[1]янв'!Q32*2+'[1]март'!Q32*4+'[1]июль'!Q32*6</f>
        <v>0</v>
      </c>
      <c r="R31" s="15"/>
      <c r="S31" s="15">
        <f>'[1]янв'!R32*2+'[1]март'!R32*4+'[1]июль'!R32*6</f>
        <v>0</v>
      </c>
    </row>
    <row r="32" spans="1:19" ht="15.75" customHeight="1" hidden="1">
      <c r="A32" s="19" t="s">
        <v>36</v>
      </c>
      <c r="B32" s="3">
        <v>0</v>
      </c>
      <c r="C32" s="3">
        <v>0</v>
      </c>
      <c r="D32" s="3">
        <v>0</v>
      </c>
      <c r="E32" s="3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f>'[1]янв'!O33*2+'[1]март'!O33*4+'[1]июль'!O33*6</f>
        <v>0</v>
      </c>
      <c r="P32" s="15">
        <f>'[1]янв'!P33*2+'[1]март'!P33*4+'[1]июль'!P33*6</f>
        <v>0</v>
      </c>
      <c r="Q32" s="15">
        <f>'[1]янв'!Q33*2+'[1]март'!Q33*4+'[1]июль'!Q33*6</f>
        <v>0</v>
      </c>
      <c r="R32" s="15"/>
      <c r="S32" s="15">
        <f>'[1]янв'!R33*2+'[1]март'!R33*4+'[1]июль'!R33*6</f>
        <v>0</v>
      </c>
    </row>
    <row r="33" spans="1:19" ht="15.75" customHeight="1" hidden="1">
      <c r="A33" s="19" t="s">
        <v>37</v>
      </c>
      <c r="B33" s="3">
        <v>0</v>
      </c>
      <c r="C33" s="3">
        <v>0</v>
      </c>
      <c r="D33" s="3">
        <v>0</v>
      </c>
      <c r="E33" s="3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f>'[1]янв'!O34*2+'[1]март'!O34*4+'[1]июль'!O34*6</f>
        <v>0</v>
      </c>
      <c r="P33" s="15">
        <f>'[1]янв'!P34*2+'[1]март'!P34*4+'[1]июль'!P34*6</f>
        <v>0</v>
      </c>
      <c r="Q33" s="15">
        <f>'[1]янв'!Q34*2+'[1]март'!Q34*4+'[1]июль'!Q34*6</f>
        <v>0</v>
      </c>
      <c r="R33" s="15"/>
      <c r="S33" s="15">
        <f>'[1]янв'!R34*2+'[1]март'!R34*4+'[1]июль'!R34*6</f>
        <v>0</v>
      </c>
    </row>
    <row r="34" spans="1:19" ht="15.75" customHeight="1" hidden="1">
      <c r="A34" s="30" t="s">
        <v>39</v>
      </c>
      <c r="B34" s="31">
        <f>SUM(C34:N34)</f>
        <v>0</v>
      </c>
      <c r="C34" s="31">
        <f>C35+C36+C37+C38+C39+C40+C41</f>
        <v>0</v>
      </c>
      <c r="D34" s="31">
        <f>D35+D36+D37+D38+D39+D40+D41</f>
        <v>0</v>
      </c>
      <c r="E34" s="31">
        <v>0</v>
      </c>
      <c r="F34" s="32">
        <f aca="true" t="shared" si="5" ref="F34:N34">F35+F36+F37+F38+F39+F40+F41</f>
        <v>0</v>
      </c>
      <c r="G34" s="33">
        <f t="shared" si="5"/>
        <v>0</v>
      </c>
      <c r="H34" s="33">
        <f t="shared" si="5"/>
        <v>0</v>
      </c>
      <c r="I34" s="33">
        <f t="shared" si="5"/>
        <v>0</v>
      </c>
      <c r="J34" s="33">
        <f t="shared" si="5"/>
        <v>0</v>
      </c>
      <c r="K34" s="33">
        <f t="shared" si="5"/>
        <v>0</v>
      </c>
      <c r="L34" s="33">
        <f t="shared" si="5"/>
        <v>0</v>
      </c>
      <c r="M34" s="33">
        <f t="shared" si="5"/>
        <v>0</v>
      </c>
      <c r="N34" s="34">
        <f t="shared" si="5"/>
        <v>0</v>
      </c>
      <c r="O34" s="15">
        <f>'[1]янв'!O35*2+'[1]март'!O35*4+'[1]июль'!O35*6</f>
        <v>0</v>
      </c>
      <c r="P34" s="15">
        <f>'[1]янв'!P35*2+'[1]март'!P35*4+'[1]июль'!P35*6</f>
        <v>0</v>
      </c>
      <c r="Q34" s="15">
        <f>'[1]янв'!Q35*2+'[1]март'!Q35*4+'[1]июль'!Q35*6</f>
        <v>0</v>
      </c>
      <c r="R34" s="15"/>
      <c r="S34" s="15">
        <f>'[1]янв'!R35*2+'[1]март'!R35*4+'[1]июль'!R35*6</f>
        <v>0</v>
      </c>
    </row>
    <row r="35" spans="1:19" ht="15.75" customHeight="1" hidden="1">
      <c r="A35" s="19" t="s">
        <v>40</v>
      </c>
      <c r="B35" s="3">
        <v>0</v>
      </c>
      <c r="C35" s="3">
        <v>0</v>
      </c>
      <c r="D35" s="3">
        <v>0</v>
      </c>
      <c r="E35" s="3">
        <v>0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0</v>
      </c>
      <c r="O35" s="15">
        <f>'[1]янв'!O36*2+'[1]март'!O36*4+'[1]июль'!O36*6</f>
        <v>0</v>
      </c>
      <c r="P35" s="15">
        <f>'[1]янв'!P36*2+'[1]март'!P36*4+'[1]июль'!P36*6</f>
        <v>0</v>
      </c>
      <c r="Q35" s="15">
        <f>'[1]янв'!Q36*2+'[1]март'!Q36*4+'[1]июль'!Q36*6</f>
        <v>0</v>
      </c>
      <c r="R35" s="15"/>
      <c r="S35" s="15">
        <f>'[1]янв'!R36*2+'[1]март'!R36*4+'[1]июль'!R36*6</f>
        <v>0</v>
      </c>
    </row>
    <row r="36" spans="1:19" ht="15.75" customHeight="1" hidden="1">
      <c r="A36" s="19" t="s">
        <v>41</v>
      </c>
      <c r="B36" s="3">
        <v>0</v>
      </c>
      <c r="C36" s="3">
        <v>0</v>
      </c>
      <c r="D36" s="3">
        <v>0</v>
      </c>
      <c r="E36" s="3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f>'[1]янв'!O37*2+'[1]март'!O37*4+'[1]июль'!O37*6</f>
        <v>0</v>
      </c>
      <c r="P36" s="15">
        <f>'[1]янв'!P37*2+'[1]март'!P37*4+'[1]июль'!P37*6</f>
        <v>0</v>
      </c>
      <c r="Q36" s="15">
        <f>'[1]янв'!Q37*2+'[1]март'!Q37*4+'[1]июль'!Q37*6</f>
        <v>0</v>
      </c>
      <c r="R36" s="15"/>
      <c r="S36" s="15">
        <f>'[1]янв'!R37*2+'[1]март'!R37*4+'[1]июль'!R37*6</f>
        <v>0</v>
      </c>
    </row>
    <row r="37" spans="1:19" ht="15.75" customHeight="1" hidden="1">
      <c r="A37" s="19" t="s">
        <v>33</v>
      </c>
      <c r="B37" s="3">
        <v>0</v>
      </c>
      <c r="C37" s="3">
        <v>0</v>
      </c>
      <c r="D37" s="3">
        <v>0</v>
      </c>
      <c r="E37" s="3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f>'[1]янв'!O38*2+'[1]март'!O38*4+'[1]июль'!O38*6</f>
        <v>0</v>
      </c>
      <c r="P37" s="15">
        <f>'[1]янв'!P38*2+'[1]март'!P38*4+'[1]июль'!P38*6</f>
        <v>0</v>
      </c>
      <c r="Q37" s="15">
        <f>'[1]янв'!Q38*2+'[1]март'!Q38*4+'[1]июль'!Q38*6</f>
        <v>0</v>
      </c>
      <c r="R37" s="15"/>
      <c r="S37" s="15">
        <f>'[1]янв'!R38*2+'[1]март'!R38*4+'[1]июль'!R38*6</f>
        <v>0</v>
      </c>
    </row>
    <row r="38" spans="1:19" ht="15.75" customHeight="1" hidden="1">
      <c r="A38" s="19" t="s">
        <v>34</v>
      </c>
      <c r="B38" s="3">
        <v>0</v>
      </c>
      <c r="C38" s="3">
        <v>0</v>
      </c>
      <c r="D38" s="3">
        <v>0</v>
      </c>
      <c r="E38" s="3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f>'[1]янв'!O39*2+'[1]март'!O39*4+'[1]июль'!O39*6</f>
        <v>0</v>
      </c>
      <c r="P38" s="15">
        <f>'[1]янв'!P39*2+'[1]март'!P39*4+'[1]июль'!P39*6</f>
        <v>0</v>
      </c>
      <c r="Q38" s="15">
        <f>'[1]янв'!Q39*2+'[1]март'!Q39*4+'[1]июль'!Q39*6</f>
        <v>0</v>
      </c>
      <c r="R38" s="15"/>
      <c r="S38" s="15">
        <f>'[1]янв'!R39*2+'[1]март'!R39*4+'[1]июль'!R39*6</f>
        <v>0</v>
      </c>
    </row>
    <row r="39" spans="1:19" ht="15.75" customHeight="1" hidden="1">
      <c r="A39" s="19" t="s">
        <v>35</v>
      </c>
      <c r="B39" s="3">
        <v>0</v>
      </c>
      <c r="C39" s="3">
        <v>0</v>
      </c>
      <c r="D39" s="3">
        <v>0</v>
      </c>
      <c r="E39" s="3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f>'[1]янв'!O40*2+'[1]март'!O40*4+'[1]июль'!O40*6</f>
        <v>0</v>
      </c>
      <c r="P39" s="15">
        <f>'[1]янв'!P40*2+'[1]март'!P40*4+'[1]июль'!P40*6</f>
        <v>0</v>
      </c>
      <c r="Q39" s="15">
        <f>'[1]янв'!Q40*2+'[1]март'!Q40*4+'[1]июль'!Q40*6</f>
        <v>0</v>
      </c>
      <c r="R39" s="15"/>
      <c r="S39" s="15">
        <f>'[1]янв'!R40*2+'[1]март'!R40*4+'[1]июль'!R40*6</f>
        <v>0</v>
      </c>
    </row>
    <row r="40" spans="1:19" ht="15.75" customHeight="1" hidden="1">
      <c r="A40" s="19" t="s">
        <v>36</v>
      </c>
      <c r="B40" s="3">
        <v>0</v>
      </c>
      <c r="C40" s="3">
        <v>0</v>
      </c>
      <c r="D40" s="3">
        <v>0</v>
      </c>
      <c r="E40" s="3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f>'[1]янв'!O41*2+'[1]март'!O41*4+'[1]июль'!O41*6</f>
        <v>0</v>
      </c>
      <c r="P40" s="15">
        <f>'[1]янв'!P41*2+'[1]март'!P41*4+'[1]июль'!P41*6</f>
        <v>0</v>
      </c>
      <c r="Q40" s="15">
        <f>'[1]янв'!Q41*2+'[1]март'!Q41*4+'[1]июль'!Q41*6</f>
        <v>0</v>
      </c>
      <c r="R40" s="15"/>
      <c r="S40" s="15">
        <f>'[1]янв'!R41*2+'[1]март'!R41*4+'[1]июль'!R41*6</f>
        <v>0</v>
      </c>
    </row>
    <row r="41" spans="1:19" ht="15.75" customHeight="1" hidden="1">
      <c r="A41" s="19" t="s">
        <v>37</v>
      </c>
      <c r="B41" s="3">
        <v>0</v>
      </c>
      <c r="C41" s="3">
        <v>0</v>
      </c>
      <c r="D41" s="3">
        <v>0</v>
      </c>
      <c r="E41" s="3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f>'[1]янв'!O42*2+'[1]март'!O42*4+'[1]июль'!O42*6</f>
        <v>0</v>
      </c>
      <c r="P41" s="15">
        <f>'[1]янв'!P42*2+'[1]март'!P42*4+'[1]июль'!P42*6</f>
        <v>0</v>
      </c>
      <c r="Q41" s="15">
        <f>'[1]янв'!Q42*2+'[1]март'!Q42*4+'[1]июль'!Q42*6</f>
        <v>0</v>
      </c>
      <c r="R41" s="15"/>
      <c r="S41" s="15">
        <f>'[1]янв'!R42*2+'[1]март'!R42*4+'[1]июль'!R42*6</f>
        <v>0</v>
      </c>
    </row>
    <row r="42" spans="1:19" ht="30.75" customHeight="1" hidden="1">
      <c r="A42" s="35" t="s">
        <v>42</v>
      </c>
      <c r="B42" s="18">
        <f>SUM(C42:N42)</f>
        <v>1319.555</v>
      </c>
      <c r="C42" s="18">
        <f>C43+C44+C45+C46+C47+C48+C49+C50</f>
        <v>111.36</v>
      </c>
      <c r="D42" s="18">
        <f>D43+D44+D45+D46+D47+D48+D49+D50</f>
        <v>111.36</v>
      </c>
      <c r="E42" s="18">
        <f>E43</f>
        <v>31.535</v>
      </c>
      <c r="F42" s="27">
        <f aca="true" t="shared" si="6" ref="F42:N42">F43+F44+F45+F46+F47+F48+F49+F50</f>
        <v>111.36</v>
      </c>
      <c r="G42" s="28">
        <f t="shared" si="6"/>
        <v>111.36</v>
      </c>
      <c r="H42" s="28">
        <f t="shared" si="6"/>
        <v>111.36</v>
      </c>
      <c r="I42" s="28">
        <f t="shared" si="6"/>
        <v>121.72</v>
      </c>
      <c r="J42" s="28">
        <f t="shared" si="6"/>
        <v>121.72</v>
      </c>
      <c r="K42" s="28">
        <f t="shared" si="6"/>
        <v>122.61999999999999</v>
      </c>
      <c r="L42" s="28">
        <f t="shared" si="6"/>
        <v>121.72</v>
      </c>
      <c r="M42" s="28">
        <f t="shared" si="6"/>
        <v>121.72</v>
      </c>
      <c r="N42" s="29">
        <f t="shared" si="6"/>
        <v>121.72</v>
      </c>
      <c r="O42" s="15">
        <f>'[1]янв'!O43*2+'[1]март'!O43*4+'[1]июль'!O43*6</f>
        <v>322.97999999999996</v>
      </c>
      <c r="P42" s="15">
        <f>'[1]янв'!P43*2+'[1]март'!P43*4+'[1]июль'!P43*6</f>
        <v>27.948</v>
      </c>
      <c r="Q42" s="15">
        <f>'[1]янв'!Q43*2+'[1]март'!Q43*4+'[1]июль'!Q43*6</f>
        <v>35.666</v>
      </c>
      <c r="R42" s="15"/>
      <c r="S42" s="15">
        <f>'[1]янв'!R43*2+'[1]март'!R43*4+'[1]июль'!R43*6</f>
        <v>15.347999999999999</v>
      </c>
    </row>
    <row r="43" spans="1:19" ht="32.25" customHeight="1" hidden="1">
      <c r="A43" s="25" t="s">
        <v>21</v>
      </c>
      <c r="B43" s="3">
        <f>SUM(C43:N43)</f>
        <v>455.8349999999999</v>
      </c>
      <c r="C43" s="3">
        <v>38</v>
      </c>
      <c r="D43" s="3">
        <v>38</v>
      </c>
      <c r="E43" s="3">
        <v>31.535</v>
      </c>
      <c r="F43" s="20">
        <v>38</v>
      </c>
      <c r="G43" s="21">
        <v>38</v>
      </c>
      <c r="H43" s="21">
        <v>38</v>
      </c>
      <c r="I43" s="21">
        <v>38.9</v>
      </c>
      <c r="J43" s="21">
        <v>38.9</v>
      </c>
      <c r="K43" s="21">
        <v>39.8</v>
      </c>
      <c r="L43" s="21">
        <v>38.9</v>
      </c>
      <c r="M43" s="21">
        <v>38.9</v>
      </c>
      <c r="N43" s="22">
        <v>38.9</v>
      </c>
      <c r="O43" s="23">
        <f>'[1]янв'!O44*2+'[1]март'!O44*4+'[1]июль'!O44*6</f>
        <v>322.97999999999996</v>
      </c>
      <c r="P43" s="23">
        <f>'[1]янв'!P44*2+'[1]март'!P44*4+'[1]июль'!P44*6</f>
        <v>27.948</v>
      </c>
      <c r="Q43" s="23">
        <f>'[1]янв'!Q44*2+'[1]март'!Q44*4+'[1]июль'!Q44*6</f>
        <v>35.666</v>
      </c>
      <c r="R43" s="23"/>
      <c r="S43" s="23">
        <f>'[1]янв'!R44*2+'[1]март'!R44*4+'[1]июль'!R44*6</f>
        <v>15.347999999999999</v>
      </c>
    </row>
    <row r="44" spans="1:19" ht="15.75" customHeight="1" hidden="1">
      <c r="A44" s="19" t="s">
        <v>22</v>
      </c>
      <c r="B44" s="3">
        <v>0</v>
      </c>
      <c r="C44" s="3">
        <v>0</v>
      </c>
      <c r="D44" s="3">
        <v>0</v>
      </c>
      <c r="E44" s="3">
        <v>0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0</v>
      </c>
      <c r="O44" s="15">
        <f>'[1]янв'!O45*2+'[1]март'!O45*4+'[1]июль'!O45*6</f>
        <v>0</v>
      </c>
      <c r="P44" s="15">
        <f>'[1]янв'!P45*2+'[1]март'!P45*4+'[1]июль'!P45*6</f>
        <v>0</v>
      </c>
      <c r="Q44" s="15">
        <f>'[1]янв'!Q45*2+'[1]март'!Q45*4+'[1]июль'!Q45*6</f>
        <v>0</v>
      </c>
      <c r="R44" s="15"/>
      <c r="S44" s="15">
        <f>'[1]янв'!R45*2+'[1]март'!R45*4+'[1]июль'!R45*6</f>
        <v>0</v>
      </c>
    </row>
    <row r="45" spans="1:19" ht="15.75" customHeight="1" hidden="1">
      <c r="A45" s="19" t="s">
        <v>23</v>
      </c>
      <c r="B45" s="3">
        <v>0</v>
      </c>
      <c r="C45" s="3">
        <v>0</v>
      </c>
      <c r="D45" s="3">
        <v>0</v>
      </c>
      <c r="E45" s="3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f>'[1]янв'!O46*2+'[1]март'!O46*4+'[1]июль'!O46*6</f>
        <v>0</v>
      </c>
      <c r="P45" s="15">
        <f>'[1]янв'!P46*2+'[1]март'!P46*4+'[1]июль'!P46*6</f>
        <v>0</v>
      </c>
      <c r="Q45" s="15">
        <f>'[1]янв'!Q46*2+'[1]март'!Q46*4+'[1]июль'!Q46*6</f>
        <v>0</v>
      </c>
      <c r="R45" s="15"/>
      <c r="S45" s="15">
        <f>'[1]янв'!R46*2+'[1]март'!R46*4+'[1]июль'!R46*6</f>
        <v>0</v>
      </c>
    </row>
    <row r="46" spans="1:19" ht="15.75" customHeight="1" hidden="1">
      <c r="A46" s="19" t="s">
        <v>24</v>
      </c>
      <c r="B46" s="3">
        <v>0</v>
      </c>
      <c r="C46" s="3">
        <v>0</v>
      </c>
      <c r="D46" s="3">
        <v>0</v>
      </c>
      <c r="E46" s="3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f>'[1]янв'!O47*2+'[1]март'!O47*4+'[1]июль'!O47*6</f>
        <v>0</v>
      </c>
      <c r="P46" s="15">
        <f>'[1]янв'!P47*2+'[1]март'!P47*4+'[1]июль'!P47*6</f>
        <v>0</v>
      </c>
      <c r="Q46" s="15">
        <f>'[1]янв'!Q47*2+'[1]март'!Q47*4+'[1]июль'!Q47*6</f>
        <v>0</v>
      </c>
      <c r="R46" s="15"/>
      <c r="S46" s="15">
        <f>'[1]янв'!R47*2+'[1]март'!R47*4+'[1]июль'!R47*6</f>
        <v>0</v>
      </c>
    </row>
    <row r="47" spans="1:19" ht="15.75" customHeight="1" hidden="1">
      <c r="A47" s="19" t="s">
        <v>25</v>
      </c>
      <c r="B47" s="3">
        <v>0</v>
      </c>
      <c r="C47" s="3">
        <v>0</v>
      </c>
      <c r="D47" s="3">
        <v>0</v>
      </c>
      <c r="E47" s="3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f>'[1]янв'!O48*2+'[1]март'!O48*4+'[1]июль'!O48*6</f>
        <v>0</v>
      </c>
      <c r="P47" s="15">
        <f>'[1]янв'!P48*2+'[1]март'!P48*4+'[1]июль'!P48*6</f>
        <v>0</v>
      </c>
      <c r="Q47" s="15">
        <f>'[1]янв'!Q48*2+'[1]март'!Q48*4+'[1]июль'!Q48*6</f>
        <v>0</v>
      </c>
      <c r="R47" s="15"/>
      <c r="S47" s="15">
        <f>'[1]янв'!R48*2+'[1]март'!R48*4+'[1]июль'!R48*6</f>
        <v>0</v>
      </c>
    </row>
    <row r="48" spans="1:19" ht="15.75" customHeight="1" hidden="1">
      <c r="A48" s="19" t="s">
        <v>26</v>
      </c>
      <c r="B48" s="3">
        <v>0</v>
      </c>
      <c r="C48" s="3">
        <v>0</v>
      </c>
      <c r="D48" s="3">
        <v>0</v>
      </c>
      <c r="E48" s="3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f>'[1]янв'!O49*2+'[1]март'!O49*4+'[1]июль'!O49*6</f>
        <v>0</v>
      </c>
      <c r="P48" s="15">
        <f>'[1]янв'!P49*2+'[1]март'!P49*4+'[1]июль'!P49*6</f>
        <v>0</v>
      </c>
      <c r="Q48" s="15">
        <f>'[1]янв'!Q49*2+'[1]март'!Q49*4+'[1]июль'!Q49*6</f>
        <v>0</v>
      </c>
      <c r="R48" s="15"/>
      <c r="S48" s="15">
        <f>'[1]янв'!R49*2+'[1]март'!R49*4+'[1]июль'!R49*6</f>
        <v>0</v>
      </c>
    </row>
    <row r="49" spans="1:19" ht="15.75" customHeight="1" hidden="1">
      <c r="A49" s="19" t="s">
        <v>27</v>
      </c>
      <c r="B49" s="3">
        <v>0</v>
      </c>
      <c r="C49" s="3">
        <v>0</v>
      </c>
      <c r="D49" s="3">
        <v>0</v>
      </c>
      <c r="E49" s="3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f>'[1]янв'!O50*2+'[1]март'!O50*4+'[1]июль'!O50*6</f>
        <v>0</v>
      </c>
      <c r="P49" s="15">
        <f>'[1]янв'!P50*2+'[1]март'!P50*4+'[1]июль'!P50*6</f>
        <v>0</v>
      </c>
      <c r="Q49" s="15">
        <f>'[1]янв'!Q50*2+'[1]март'!Q50*4+'[1]июль'!Q50*6</f>
        <v>0</v>
      </c>
      <c r="R49" s="15"/>
      <c r="S49" s="15">
        <f>'[1]янв'!R50*2+'[1]март'!R50*4+'[1]июль'!R50*6</f>
        <v>0</v>
      </c>
    </row>
    <row r="50" spans="1:19" ht="15.75" customHeight="1" hidden="1">
      <c r="A50" s="19" t="s">
        <v>43</v>
      </c>
      <c r="B50" s="3">
        <f>SUM(C50:N50)</f>
        <v>863.7199999999998</v>
      </c>
      <c r="C50" s="3">
        <v>73.36</v>
      </c>
      <c r="D50" s="3">
        <v>73.36</v>
      </c>
      <c r="E50" s="3">
        <v>0</v>
      </c>
      <c r="F50" s="20">
        <v>73.36</v>
      </c>
      <c r="G50" s="21">
        <v>73.36</v>
      </c>
      <c r="H50" s="21">
        <v>73.36</v>
      </c>
      <c r="I50" s="21">
        <v>82.82</v>
      </c>
      <c r="J50" s="21">
        <v>82.82</v>
      </c>
      <c r="K50" s="21">
        <v>82.82</v>
      </c>
      <c r="L50" s="21">
        <v>82.82</v>
      </c>
      <c r="M50" s="21">
        <v>82.82</v>
      </c>
      <c r="N50" s="22">
        <v>82.82</v>
      </c>
      <c r="O50" s="15">
        <f>'[1]янв'!O51*2+'[1]март'!O51*4+'[1]июль'!O51*6</f>
        <v>0</v>
      </c>
      <c r="P50" s="15">
        <f>'[1]янв'!P51*2+'[1]март'!P51*4+'[1]июль'!P51*6</f>
        <v>0</v>
      </c>
      <c r="Q50" s="15">
        <f>'[1]янв'!Q51*2+'[1]март'!Q51*4+'[1]июль'!Q51*6</f>
        <v>0</v>
      </c>
      <c r="R50" s="15"/>
      <c r="S50" s="15">
        <f>'[1]янв'!R51*2+'[1]март'!R51*4+'[1]июль'!R51*6</f>
        <v>0</v>
      </c>
    </row>
    <row r="51" spans="1:19" ht="15.75" customHeight="1" hidden="1">
      <c r="A51" s="17" t="s">
        <v>44</v>
      </c>
      <c r="B51" s="18">
        <f>SUM(C51:N51)</f>
        <v>0</v>
      </c>
      <c r="C51" s="18">
        <f>C52+C57</f>
        <v>0</v>
      </c>
      <c r="D51" s="18">
        <f>D52+D57</f>
        <v>0</v>
      </c>
      <c r="E51" s="18">
        <v>0</v>
      </c>
      <c r="F51" s="27">
        <f aca="true" t="shared" si="7" ref="F51:N51">F52+F57</f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  <c r="N51" s="29">
        <f t="shared" si="7"/>
        <v>0</v>
      </c>
      <c r="O51" s="15">
        <f>'[1]янв'!O52*2+'[1]март'!O52*4+'[1]июль'!O52*6</f>
        <v>0</v>
      </c>
      <c r="P51" s="15">
        <f>'[1]янв'!P52*2+'[1]март'!P52*4+'[1]июль'!P52*6</f>
        <v>0</v>
      </c>
      <c r="Q51" s="15">
        <f>'[1]янв'!Q52*2+'[1]март'!Q52*4+'[1]июль'!Q52*6</f>
        <v>0</v>
      </c>
      <c r="R51" s="15"/>
      <c r="S51" s="15">
        <f>'[1]янв'!R52*2+'[1]март'!R52*4+'[1]июль'!R52*6</f>
        <v>0</v>
      </c>
    </row>
    <row r="52" spans="1:19" ht="15.75" customHeight="1" hidden="1">
      <c r="A52" s="30" t="s">
        <v>45</v>
      </c>
      <c r="B52" s="31">
        <f>SUM(C52:N52)</f>
        <v>0</v>
      </c>
      <c r="C52" s="31">
        <f>C53+C54</f>
        <v>0</v>
      </c>
      <c r="D52" s="31">
        <f>D53+D54</f>
        <v>0</v>
      </c>
      <c r="E52" s="31">
        <v>0</v>
      </c>
      <c r="F52" s="32">
        <f aca="true" t="shared" si="8" ref="F52:N52">F53+F54</f>
        <v>0</v>
      </c>
      <c r="G52" s="33">
        <f t="shared" si="8"/>
        <v>0</v>
      </c>
      <c r="H52" s="33">
        <f t="shared" si="8"/>
        <v>0</v>
      </c>
      <c r="I52" s="33">
        <f t="shared" si="8"/>
        <v>0</v>
      </c>
      <c r="J52" s="33">
        <f t="shared" si="8"/>
        <v>0</v>
      </c>
      <c r="K52" s="33">
        <f t="shared" si="8"/>
        <v>0</v>
      </c>
      <c r="L52" s="33">
        <f t="shared" si="8"/>
        <v>0</v>
      </c>
      <c r="M52" s="33">
        <f t="shared" si="8"/>
        <v>0</v>
      </c>
      <c r="N52" s="34">
        <f t="shared" si="8"/>
        <v>0</v>
      </c>
      <c r="O52" s="15">
        <f>'[1]янв'!O53*2+'[1]март'!O53*4+'[1]июль'!O53*6</f>
        <v>0</v>
      </c>
      <c r="P52" s="15">
        <f>'[1]янв'!P53*2+'[1]март'!P53*4+'[1]июль'!P53*6</f>
        <v>0</v>
      </c>
      <c r="Q52" s="15">
        <f>'[1]янв'!Q53*2+'[1]март'!Q53*4+'[1]июль'!Q53*6</f>
        <v>0</v>
      </c>
      <c r="R52" s="15"/>
      <c r="S52" s="15">
        <f>'[1]янв'!R53*2+'[1]март'!R53*4+'[1]июль'!R53*6</f>
        <v>0</v>
      </c>
    </row>
    <row r="53" spans="1:19" ht="15.75" customHeight="1" hidden="1">
      <c r="A53" s="19" t="s">
        <v>46</v>
      </c>
      <c r="B53" s="3">
        <v>0</v>
      </c>
      <c r="C53" s="3">
        <v>0</v>
      </c>
      <c r="D53" s="3">
        <v>0</v>
      </c>
      <c r="E53" s="3">
        <v>0</v>
      </c>
      <c r="F53" s="20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0</v>
      </c>
      <c r="O53" s="15">
        <f>'[1]янв'!O54*2+'[1]март'!O54*4+'[1]июль'!O54*6</f>
        <v>0</v>
      </c>
      <c r="P53" s="15">
        <f>'[1]янв'!P54*2+'[1]март'!P54*4+'[1]июль'!P54*6</f>
        <v>0</v>
      </c>
      <c r="Q53" s="15">
        <f>'[1]янв'!Q54*2+'[1]март'!Q54*4+'[1]июль'!Q54*6</f>
        <v>0</v>
      </c>
      <c r="R53" s="15"/>
      <c r="S53" s="15">
        <f>'[1]янв'!R54*2+'[1]март'!R54*4+'[1]июль'!R54*6</f>
        <v>0</v>
      </c>
    </row>
    <row r="54" spans="1:19" ht="15.75" customHeight="1" hidden="1">
      <c r="A54" s="19" t="s">
        <v>47</v>
      </c>
      <c r="B54" s="3">
        <f>SUM(C54:N54)</f>
        <v>0</v>
      </c>
      <c r="C54" s="3">
        <f>C55+C56</f>
        <v>0</v>
      </c>
      <c r="D54" s="3">
        <f>D55+D56</f>
        <v>0</v>
      </c>
      <c r="E54" s="3">
        <v>0</v>
      </c>
      <c r="F54" s="20">
        <f aca="true" t="shared" si="9" ref="F54:N54">F55+F56</f>
        <v>0</v>
      </c>
      <c r="G54" s="21">
        <f t="shared" si="9"/>
        <v>0</v>
      </c>
      <c r="H54" s="21">
        <f t="shared" si="9"/>
        <v>0</v>
      </c>
      <c r="I54" s="21">
        <f t="shared" si="9"/>
        <v>0</v>
      </c>
      <c r="J54" s="21">
        <f t="shared" si="9"/>
        <v>0</v>
      </c>
      <c r="K54" s="21">
        <f t="shared" si="9"/>
        <v>0</v>
      </c>
      <c r="L54" s="21">
        <f t="shared" si="9"/>
        <v>0</v>
      </c>
      <c r="M54" s="21">
        <f t="shared" si="9"/>
        <v>0</v>
      </c>
      <c r="N54" s="22">
        <f t="shared" si="9"/>
        <v>0</v>
      </c>
      <c r="O54" s="15">
        <f>'[1]янв'!O55*2+'[1]март'!O55*4+'[1]июль'!O55*6</f>
        <v>0</v>
      </c>
      <c r="P54" s="15">
        <f>'[1]янв'!P55*2+'[1]март'!P55*4+'[1]июль'!P55*6</f>
        <v>0</v>
      </c>
      <c r="Q54" s="15">
        <f>'[1]янв'!Q55*2+'[1]март'!Q55*4+'[1]июль'!Q55*6</f>
        <v>0</v>
      </c>
      <c r="R54" s="15"/>
      <c r="S54" s="15">
        <f>'[1]янв'!R55*2+'[1]март'!R55*4+'[1]июль'!R55*6</f>
        <v>0</v>
      </c>
    </row>
    <row r="55" spans="1:19" ht="15.75" customHeight="1" hidden="1">
      <c r="A55" s="19" t="s">
        <v>48</v>
      </c>
      <c r="B55" s="3">
        <v>0</v>
      </c>
      <c r="C55" s="3">
        <v>0</v>
      </c>
      <c r="D55" s="3">
        <v>0</v>
      </c>
      <c r="E55" s="3">
        <v>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15">
        <f>'[1]янв'!O56*2+'[1]март'!O56*4+'[1]июль'!O56*6</f>
        <v>0</v>
      </c>
      <c r="P55" s="15">
        <f>'[1]янв'!P56*2+'[1]март'!P56*4+'[1]июль'!P56*6</f>
        <v>0</v>
      </c>
      <c r="Q55" s="15">
        <f>'[1]янв'!Q56*2+'[1]март'!Q56*4+'[1]июль'!Q56*6</f>
        <v>0</v>
      </c>
      <c r="R55" s="15"/>
      <c r="S55" s="15">
        <f>'[1]янв'!R56*2+'[1]март'!R56*4+'[1]июль'!R56*6</f>
        <v>0</v>
      </c>
    </row>
    <row r="56" spans="1:19" ht="15.75" customHeight="1" hidden="1">
      <c r="A56" s="19" t="s">
        <v>49</v>
      </c>
      <c r="B56" s="3">
        <v>0</v>
      </c>
      <c r="C56" s="3">
        <v>0</v>
      </c>
      <c r="D56" s="3">
        <v>0</v>
      </c>
      <c r="E56" s="3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f>'[1]янв'!O57*2+'[1]март'!O57*4+'[1]июль'!O57*6</f>
        <v>0</v>
      </c>
      <c r="P56" s="15">
        <f>'[1]янв'!P57*2+'[1]март'!P57*4+'[1]июль'!P57*6</f>
        <v>0</v>
      </c>
      <c r="Q56" s="15">
        <f>'[1]янв'!Q57*2+'[1]март'!Q57*4+'[1]июль'!Q57*6</f>
        <v>0</v>
      </c>
      <c r="R56" s="15"/>
      <c r="S56" s="15">
        <f>'[1]янв'!R57*2+'[1]март'!R57*4+'[1]июль'!R57*6</f>
        <v>0</v>
      </c>
    </row>
    <row r="57" spans="1:19" ht="15.75" customHeight="1" hidden="1">
      <c r="A57" s="30" t="s">
        <v>50</v>
      </c>
      <c r="B57" s="31">
        <f>SUM(C57:N57)</f>
        <v>0</v>
      </c>
      <c r="C57" s="31">
        <f>C58+C66+C67+C68+C69</f>
        <v>0</v>
      </c>
      <c r="D57" s="31">
        <f>D58+D66+D67+D68+D69</f>
        <v>0</v>
      </c>
      <c r="E57" s="31">
        <v>0</v>
      </c>
      <c r="F57" s="32">
        <f aca="true" t="shared" si="10" ref="F57:N57">F58+F66+F67+F68+F69</f>
        <v>0</v>
      </c>
      <c r="G57" s="33">
        <f t="shared" si="10"/>
        <v>0</v>
      </c>
      <c r="H57" s="33">
        <f t="shared" si="10"/>
        <v>0</v>
      </c>
      <c r="I57" s="33">
        <f t="shared" si="10"/>
        <v>0</v>
      </c>
      <c r="J57" s="33">
        <f t="shared" si="10"/>
        <v>0</v>
      </c>
      <c r="K57" s="33">
        <f t="shared" si="10"/>
        <v>0</v>
      </c>
      <c r="L57" s="33">
        <f t="shared" si="10"/>
        <v>0</v>
      </c>
      <c r="M57" s="33">
        <f t="shared" si="10"/>
        <v>0</v>
      </c>
      <c r="N57" s="34">
        <f t="shared" si="10"/>
        <v>0</v>
      </c>
      <c r="O57" s="15">
        <f>'[1]янв'!O58*2+'[1]март'!O58*4+'[1]июль'!O58*6</f>
        <v>0</v>
      </c>
      <c r="P57" s="15">
        <f>'[1]янв'!P58*2+'[1]март'!P58*4+'[1]июль'!P58*6</f>
        <v>0</v>
      </c>
      <c r="Q57" s="15">
        <f>'[1]янв'!Q58*2+'[1]март'!Q58*4+'[1]июль'!Q58*6</f>
        <v>0</v>
      </c>
      <c r="R57" s="15"/>
      <c r="S57" s="15">
        <f>'[1]янв'!R58*2+'[1]март'!R58*4+'[1]июль'!R58*6</f>
        <v>0</v>
      </c>
    </row>
    <row r="58" spans="1:19" ht="15.75" customHeight="1" hidden="1">
      <c r="A58" s="19" t="s">
        <v>51</v>
      </c>
      <c r="B58" s="3">
        <f>SUM(C58:N58)</f>
        <v>0</v>
      </c>
      <c r="C58" s="3">
        <f>C59+C62+C63+C64+C65</f>
        <v>0</v>
      </c>
      <c r="D58" s="3">
        <f>D59+D62+D63+D64+D65</f>
        <v>0</v>
      </c>
      <c r="E58" s="3">
        <v>0</v>
      </c>
      <c r="F58" s="20">
        <f aca="true" t="shared" si="11" ref="F58:N58">F59+F62+F63+F64+F65</f>
        <v>0</v>
      </c>
      <c r="G58" s="21">
        <f t="shared" si="11"/>
        <v>0</v>
      </c>
      <c r="H58" s="21">
        <f t="shared" si="11"/>
        <v>0</v>
      </c>
      <c r="I58" s="21">
        <f t="shared" si="11"/>
        <v>0</v>
      </c>
      <c r="J58" s="21">
        <f t="shared" si="11"/>
        <v>0</v>
      </c>
      <c r="K58" s="21">
        <f t="shared" si="11"/>
        <v>0</v>
      </c>
      <c r="L58" s="21">
        <f t="shared" si="11"/>
        <v>0</v>
      </c>
      <c r="M58" s="21">
        <f t="shared" si="11"/>
        <v>0</v>
      </c>
      <c r="N58" s="22">
        <f t="shared" si="11"/>
        <v>0</v>
      </c>
      <c r="O58" s="15">
        <f>'[1]янв'!O59*2+'[1]март'!O59*4+'[1]июль'!O59*6</f>
        <v>0</v>
      </c>
      <c r="P58" s="15">
        <f>'[1]янв'!P59*2+'[1]март'!P59*4+'[1]июль'!P59*6</f>
        <v>0</v>
      </c>
      <c r="Q58" s="15">
        <f>'[1]янв'!Q59*2+'[1]март'!Q59*4+'[1]июль'!Q59*6</f>
        <v>0</v>
      </c>
      <c r="R58" s="15"/>
      <c r="S58" s="15">
        <f>'[1]янв'!R59*2+'[1]март'!R59*4+'[1]июль'!R59*6</f>
        <v>0</v>
      </c>
    </row>
    <row r="59" spans="1:19" ht="15.75" customHeight="1" hidden="1">
      <c r="A59" s="19" t="s">
        <v>52</v>
      </c>
      <c r="B59" s="3">
        <f>SUM(C59:N59)</f>
        <v>0</v>
      </c>
      <c r="C59" s="3">
        <f>C60+C61</f>
        <v>0</v>
      </c>
      <c r="D59" s="3">
        <f>D60+D61</f>
        <v>0</v>
      </c>
      <c r="E59" s="3">
        <v>0</v>
      </c>
      <c r="F59" s="20">
        <f aca="true" t="shared" si="12" ref="F59:N59">F60+F61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f>'[1]янв'!O60*2+'[1]март'!O60*4+'[1]июль'!O60*6</f>
        <v>0</v>
      </c>
      <c r="P59" s="15">
        <f>'[1]янв'!P60*2+'[1]март'!P60*4+'[1]июль'!P60*6</f>
        <v>0</v>
      </c>
      <c r="Q59" s="15">
        <f>'[1]янв'!Q60*2+'[1]март'!Q60*4+'[1]июль'!Q60*6</f>
        <v>0</v>
      </c>
      <c r="R59" s="15"/>
      <c r="S59" s="15">
        <f>'[1]янв'!R60*2+'[1]март'!R60*4+'[1]июль'!R60*6</f>
        <v>0</v>
      </c>
    </row>
    <row r="60" spans="1:19" ht="15.75" customHeight="1" hidden="1">
      <c r="A60" s="19" t="s">
        <v>53</v>
      </c>
      <c r="B60" s="3">
        <v>0</v>
      </c>
      <c r="C60" s="3">
        <v>0</v>
      </c>
      <c r="D60" s="3">
        <v>0</v>
      </c>
      <c r="E60" s="3">
        <v>0</v>
      </c>
      <c r="F60" s="20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0</v>
      </c>
      <c r="O60" s="15">
        <f>'[1]янв'!O61*2+'[1]март'!O61*4+'[1]июль'!O61*6</f>
        <v>0</v>
      </c>
      <c r="P60" s="15">
        <f>'[1]янв'!P61*2+'[1]март'!P61*4+'[1]июль'!P61*6</f>
        <v>0</v>
      </c>
      <c r="Q60" s="15">
        <f>'[1]янв'!Q61*2+'[1]март'!Q61*4+'[1]июль'!Q61*6</f>
        <v>0</v>
      </c>
      <c r="R60" s="15"/>
      <c r="S60" s="15">
        <f>'[1]янв'!R61*2+'[1]март'!R61*4+'[1]июль'!R61*6</f>
        <v>0</v>
      </c>
    </row>
    <row r="61" spans="1:19" ht="15.75" customHeight="1" hidden="1">
      <c r="A61" s="19" t="s">
        <v>54</v>
      </c>
      <c r="B61" s="3">
        <v>0</v>
      </c>
      <c r="C61" s="3">
        <v>0</v>
      </c>
      <c r="D61" s="3">
        <v>0</v>
      </c>
      <c r="E61" s="3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f>'[1]янв'!O62*2+'[1]март'!O62*4+'[1]июль'!O62*6</f>
        <v>0</v>
      </c>
      <c r="P61" s="15">
        <f>'[1]янв'!P62*2+'[1]март'!P62*4+'[1]июль'!P62*6</f>
        <v>0</v>
      </c>
      <c r="Q61" s="15">
        <f>'[1]янв'!Q62*2+'[1]март'!Q62*4+'[1]июль'!Q62*6</f>
        <v>0</v>
      </c>
      <c r="R61" s="15"/>
      <c r="S61" s="15">
        <f>'[1]янв'!R62*2+'[1]март'!R62*4+'[1]июль'!R62*6</f>
        <v>0</v>
      </c>
    </row>
    <row r="62" spans="1:19" ht="15.75" customHeight="1" hidden="1">
      <c r="A62" s="19" t="s">
        <v>55</v>
      </c>
      <c r="B62" s="3">
        <v>0</v>
      </c>
      <c r="C62" s="3">
        <v>0</v>
      </c>
      <c r="D62" s="3">
        <v>0</v>
      </c>
      <c r="E62" s="3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f>'[1]янв'!O63*2+'[1]март'!O63*4+'[1]июль'!O63*6</f>
        <v>0</v>
      </c>
      <c r="P62" s="15">
        <f>'[1]янв'!P63*2+'[1]март'!P63*4+'[1]июль'!P63*6</f>
        <v>0</v>
      </c>
      <c r="Q62" s="15">
        <f>'[1]янв'!Q63*2+'[1]март'!Q63*4+'[1]июль'!Q63*6</f>
        <v>0</v>
      </c>
      <c r="R62" s="15"/>
      <c r="S62" s="15">
        <f>'[1]янв'!R63*2+'[1]март'!R63*4+'[1]июль'!R63*6</f>
        <v>0</v>
      </c>
    </row>
    <row r="63" spans="1:19" ht="15.75" customHeight="1" hidden="1">
      <c r="A63" s="19" t="s">
        <v>56</v>
      </c>
      <c r="B63" s="3">
        <v>0</v>
      </c>
      <c r="C63" s="3">
        <v>0</v>
      </c>
      <c r="D63" s="3">
        <v>0</v>
      </c>
      <c r="E63" s="3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f>'[1]янв'!O64*2+'[1]март'!O64*4+'[1]июль'!O64*6</f>
        <v>0</v>
      </c>
      <c r="P63" s="15">
        <f>'[1]янв'!P64*2+'[1]март'!P64*4+'[1]июль'!P64*6</f>
        <v>0</v>
      </c>
      <c r="Q63" s="15">
        <f>'[1]янв'!Q64*2+'[1]март'!Q64*4+'[1]июль'!Q64*6</f>
        <v>0</v>
      </c>
      <c r="R63" s="15"/>
      <c r="S63" s="15">
        <f>'[1]янв'!R64*2+'[1]март'!R64*4+'[1]июль'!R64*6</f>
        <v>0</v>
      </c>
    </row>
    <row r="64" spans="1:19" ht="15.75" customHeight="1" hidden="1">
      <c r="A64" s="19" t="s">
        <v>57</v>
      </c>
      <c r="B64" s="3">
        <v>0</v>
      </c>
      <c r="C64" s="3">
        <v>0</v>
      </c>
      <c r="D64" s="3">
        <v>0</v>
      </c>
      <c r="E64" s="3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f>'[1]янв'!O65*2+'[1]март'!O65*4+'[1]июль'!O65*6</f>
        <v>0</v>
      </c>
      <c r="P64" s="15">
        <f>'[1]янв'!P65*2+'[1]март'!P65*4+'[1]июль'!P65*6</f>
        <v>0</v>
      </c>
      <c r="Q64" s="15">
        <f>'[1]янв'!Q65*2+'[1]март'!Q65*4+'[1]июль'!Q65*6</f>
        <v>0</v>
      </c>
      <c r="R64" s="15"/>
      <c r="S64" s="15">
        <f>'[1]янв'!R65*2+'[1]март'!R65*4+'[1]июль'!R65*6</f>
        <v>0</v>
      </c>
    </row>
    <row r="65" spans="1:19" ht="15.75" customHeight="1" hidden="1">
      <c r="A65" s="19" t="s">
        <v>58</v>
      </c>
      <c r="B65" s="3">
        <v>0</v>
      </c>
      <c r="C65" s="3">
        <v>0</v>
      </c>
      <c r="D65" s="3">
        <v>0</v>
      </c>
      <c r="E65" s="3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f>'[1]янв'!O66*2+'[1]март'!O66*4+'[1]июль'!O66*6</f>
        <v>0</v>
      </c>
      <c r="P65" s="15">
        <f>'[1]янв'!P66*2+'[1]март'!P66*4+'[1]июль'!P66*6</f>
        <v>0</v>
      </c>
      <c r="Q65" s="15">
        <f>'[1]янв'!Q66*2+'[1]март'!Q66*4+'[1]июль'!Q66*6</f>
        <v>0</v>
      </c>
      <c r="R65" s="15"/>
      <c r="S65" s="15">
        <f>'[1]янв'!R66*2+'[1]март'!R66*4+'[1]июль'!R66*6</f>
        <v>0</v>
      </c>
    </row>
    <row r="66" spans="1:19" ht="15.75" customHeight="1" hidden="1">
      <c r="A66" s="19" t="s">
        <v>59</v>
      </c>
      <c r="B66" s="3">
        <v>0</v>
      </c>
      <c r="C66" s="3">
        <v>0</v>
      </c>
      <c r="D66" s="3">
        <v>0</v>
      </c>
      <c r="E66" s="3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f>'[1]янв'!O67*2+'[1]март'!O67*4+'[1]июль'!O67*6</f>
        <v>0</v>
      </c>
      <c r="P66" s="15">
        <f>'[1]янв'!P67*2+'[1]март'!P67*4+'[1]июль'!P67*6</f>
        <v>0</v>
      </c>
      <c r="Q66" s="15">
        <f>'[1]янв'!Q67*2+'[1]март'!Q67*4+'[1]июль'!Q67*6</f>
        <v>0</v>
      </c>
      <c r="R66" s="15"/>
      <c r="S66" s="15">
        <f>'[1]янв'!R67*2+'[1]март'!R67*4+'[1]июль'!R67*6</f>
        <v>0</v>
      </c>
    </row>
    <row r="67" spans="1:19" ht="15.75" customHeight="1" hidden="1">
      <c r="A67" s="19" t="s">
        <v>60</v>
      </c>
      <c r="B67" s="3">
        <v>0</v>
      </c>
      <c r="C67" s="3">
        <v>0</v>
      </c>
      <c r="D67" s="3">
        <v>0</v>
      </c>
      <c r="E67" s="3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f>'[1]янв'!O68*2+'[1]март'!O68*4+'[1]июль'!O68*6</f>
        <v>0</v>
      </c>
      <c r="P67" s="15">
        <f>'[1]янв'!P68*2+'[1]март'!P68*4+'[1]июль'!P68*6</f>
        <v>0</v>
      </c>
      <c r="Q67" s="15">
        <f>'[1]янв'!Q68*2+'[1]март'!Q68*4+'[1]июль'!Q68*6</f>
        <v>0</v>
      </c>
      <c r="R67" s="15"/>
      <c r="S67" s="15">
        <f>'[1]янв'!R68*2+'[1]март'!R68*4+'[1]июль'!R68*6</f>
        <v>0</v>
      </c>
    </row>
    <row r="68" spans="1:19" ht="15.75" customHeight="1" hidden="1">
      <c r="A68" s="19" t="s">
        <v>61</v>
      </c>
      <c r="B68" s="3">
        <v>0</v>
      </c>
      <c r="C68" s="3">
        <v>0</v>
      </c>
      <c r="D68" s="3">
        <v>0</v>
      </c>
      <c r="E68" s="3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f>'[1]янв'!O69*2+'[1]март'!O69*4+'[1]июль'!O69*6</f>
        <v>0</v>
      </c>
      <c r="P68" s="15">
        <f>'[1]янв'!P69*2+'[1]март'!P69*4+'[1]июль'!P69*6</f>
        <v>0</v>
      </c>
      <c r="Q68" s="15">
        <f>'[1]янв'!Q69*2+'[1]март'!Q69*4+'[1]июль'!Q69*6</f>
        <v>0</v>
      </c>
      <c r="R68" s="15"/>
      <c r="S68" s="15">
        <f>'[1]янв'!R69*2+'[1]март'!R69*4+'[1]июль'!R69*6</f>
        <v>0</v>
      </c>
    </row>
    <row r="69" spans="1:19" ht="15.75" customHeight="1" hidden="1">
      <c r="A69" s="19" t="s">
        <v>62</v>
      </c>
      <c r="B69" s="3">
        <v>0</v>
      </c>
      <c r="C69" s="3">
        <v>0</v>
      </c>
      <c r="D69" s="3">
        <v>0</v>
      </c>
      <c r="E69" s="3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f>'[1]янв'!O70*2+'[1]март'!O70*4+'[1]июль'!O70*6</f>
        <v>0</v>
      </c>
      <c r="P69" s="15">
        <f>'[1]янв'!P70*2+'[1]март'!P70*4+'[1]июль'!P70*6</f>
        <v>0</v>
      </c>
      <c r="Q69" s="15">
        <f>'[1]янв'!Q70*2+'[1]март'!Q70*4+'[1]июль'!Q70*6</f>
        <v>0</v>
      </c>
      <c r="R69" s="15"/>
      <c r="S69" s="15">
        <f>'[1]янв'!R70*2+'[1]март'!R70*4+'[1]июль'!R70*6</f>
        <v>0</v>
      </c>
    </row>
    <row r="70" spans="1:19" ht="15.75" customHeight="1" hidden="1">
      <c r="A70" s="17" t="s">
        <v>63</v>
      </c>
      <c r="B70" s="18">
        <f>SUM(C70:N70)</f>
        <v>177.26399999999998</v>
      </c>
      <c r="C70" s="18">
        <f>C71+C72+C73+C74+C75+C76</f>
        <v>14.647</v>
      </c>
      <c r="D70" s="18">
        <f>D71+D72+D73+D74+D75+D76</f>
        <v>14.647</v>
      </c>
      <c r="E70" s="18">
        <f>E76+E75+E74+E73+E72+E71</f>
        <v>16.147</v>
      </c>
      <c r="F70" s="27">
        <f aca="true" t="shared" si="13" ref="F70:N70">F71+F72+F73+F74+F75+F76</f>
        <v>14.647</v>
      </c>
      <c r="G70" s="28">
        <f t="shared" si="13"/>
        <v>14.647</v>
      </c>
      <c r="H70" s="28">
        <f t="shared" si="13"/>
        <v>14.647</v>
      </c>
      <c r="I70" s="28">
        <f t="shared" si="13"/>
        <v>14.647</v>
      </c>
      <c r="J70" s="28">
        <f t="shared" si="13"/>
        <v>14.647</v>
      </c>
      <c r="K70" s="28">
        <f t="shared" si="13"/>
        <v>14.647</v>
      </c>
      <c r="L70" s="28">
        <f t="shared" si="13"/>
        <v>14.647</v>
      </c>
      <c r="M70" s="28">
        <f t="shared" si="13"/>
        <v>14.647</v>
      </c>
      <c r="N70" s="28">
        <f t="shared" si="13"/>
        <v>14.647</v>
      </c>
      <c r="O70" s="15">
        <f>'[1]янв'!O71*2+'[1]март'!O71*4+'[1]июль'!O71*6</f>
        <v>244.752</v>
      </c>
      <c r="P70" s="15">
        <f>'[1]янв'!P71*2+'[1]март'!P71*4+'[1]июль'!P71*6</f>
        <v>21.28</v>
      </c>
      <c r="Q70" s="15">
        <f>'[1]янв'!Q71*2+'[1]март'!Q71*4+'[1]июль'!Q71*6</f>
        <v>27.066000000000003</v>
      </c>
      <c r="R70" s="15"/>
      <c r="S70" s="15">
        <f>'[1]янв'!R71*2+'[1]март'!R71*4+'[1]июль'!R71*6</f>
        <v>11.602</v>
      </c>
    </row>
    <row r="71" spans="1:19" ht="15.75" customHeight="1" hidden="1">
      <c r="A71" s="19" t="s">
        <v>64</v>
      </c>
      <c r="B71" s="3">
        <v>0</v>
      </c>
      <c r="C71" s="3">
        <v>0</v>
      </c>
      <c r="D71" s="3">
        <v>0</v>
      </c>
      <c r="E71" s="3">
        <v>0</v>
      </c>
      <c r="F71" s="20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0</v>
      </c>
      <c r="O71" s="15"/>
      <c r="P71" s="15"/>
      <c r="Q71" s="15"/>
      <c r="R71" s="15"/>
      <c r="S71" s="15"/>
    </row>
    <row r="72" spans="1:19" ht="15.75" customHeight="1" hidden="1">
      <c r="A72" s="19" t="s">
        <v>65</v>
      </c>
      <c r="B72" s="3">
        <v>0</v>
      </c>
      <c r="C72" s="3">
        <v>0</v>
      </c>
      <c r="D72" s="3">
        <v>0</v>
      </c>
      <c r="E72" s="3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15"/>
      <c r="P72" s="15"/>
      <c r="Q72" s="15"/>
      <c r="R72" s="15"/>
      <c r="S72" s="15"/>
    </row>
    <row r="73" spans="1:19" ht="15.75" customHeight="1" hidden="1">
      <c r="A73" s="19" t="s">
        <v>66</v>
      </c>
      <c r="B73" s="3">
        <v>0</v>
      </c>
      <c r="C73" s="3">
        <v>0</v>
      </c>
      <c r="D73" s="3">
        <v>0</v>
      </c>
      <c r="E73" s="3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15"/>
      <c r="P73" s="15"/>
      <c r="Q73" s="15"/>
      <c r="R73" s="15"/>
      <c r="S73" s="15"/>
    </row>
    <row r="74" spans="1:19" ht="15.75" customHeight="1" hidden="1">
      <c r="A74" s="19" t="s">
        <v>67</v>
      </c>
      <c r="B74" s="3">
        <v>0</v>
      </c>
      <c r="C74" s="3">
        <v>0</v>
      </c>
      <c r="D74" s="3">
        <v>0</v>
      </c>
      <c r="E74" s="3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15"/>
      <c r="P74" s="15"/>
      <c r="Q74" s="15"/>
      <c r="R74" s="15"/>
      <c r="S74" s="15"/>
    </row>
    <row r="75" spans="1:19" ht="15.75" customHeight="1" hidden="1">
      <c r="A75" s="19" t="s">
        <v>68</v>
      </c>
      <c r="B75" s="3">
        <v>0</v>
      </c>
      <c r="C75" s="3">
        <v>0</v>
      </c>
      <c r="D75" s="3">
        <v>0</v>
      </c>
      <c r="E75" s="3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15"/>
      <c r="P75" s="15"/>
      <c r="Q75" s="15"/>
      <c r="R75" s="15"/>
      <c r="S75" s="15"/>
    </row>
    <row r="76" spans="1:19" ht="15.75" customHeight="1" hidden="1" thickBot="1">
      <c r="A76" s="19" t="s">
        <v>69</v>
      </c>
      <c r="B76" s="3">
        <f aca="true" t="shared" si="14" ref="B76:B93">SUM(C76:N76)</f>
        <v>177.26399999999998</v>
      </c>
      <c r="C76" s="3">
        <v>14.647</v>
      </c>
      <c r="D76" s="3">
        <v>14.647</v>
      </c>
      <c r="E76" s="3">
        <v>16.147</v>
      </c>
      <c r="F76" s="20">
        <v>14.647</v>
      </c>
      <c r="G76" s="21">
        <v>14.647</v>
      </c>
      <c r="H76" s="21">
        <v>14.647</v>
      </c>
      <c r="I76" s="21">
        <v>14.647</v>
      </c>
      <c r="J76" s="21">
        <v>14.647</v>
      </c>
      <c r="K76" s="21">
        <v>14.647</v>
      </c>
      <c r="L76" s="21">
        <v>14.647</v>
      </c>
      <c r="M76" s="21">
        <v>14.647</v>
      </c>
      <c r="N76" s="22">
        <v>14.647</v>
      </c>
      <c r="O76" s="23">
        <f>'[1]янв'!O77*2+'[1]март'!O77*4+'[1]июль'!O77*6</f>
        <v>244.752</v>
      </c>
      <c r="P76" s="23">
        <f>'[1]янв'!P77*2+'[1]март'!P77*4+'[1]июль'!P77*6</f>
        <v>21.28</v>
      </c>
      <c r="Q76" s="23">
        <f>'[1]янв'!Q77*2+'[1]март'!Q77*4+'[1]июль'!Q77*6</f>
        <v>27.066000000000003</v>
      </c>
      <c r="R76" s="23"/>
      <c r="S76" s="23">
        <f>'[1]янв'!R77*2+'[1]март'!R77*4+'[1]июль'!R77*6</f>
        <v>11.602</v>
      </c>
    </row>
    <row r="77" spans="1:19" s="16" customFormat="1" ht="15.75" customHeight="1" hidden="1">
      <c r="A77" s="13" t="s">
        <v>70</v>
      </c>
      <c r="B77" s="14" t="e">
        <f t="shared" si="14"/>
        <v>#REF!</v>
      </c>
      <c r="C77" s="14" t="e">
        <f>C78+#REF!+#REF!+#REF!+#REF!+#REF!+#REF!+#REF!+#REF!+#REF!+#REF!+#REF!+#REF!+#REF!</f>
        <v>#REF!</v>
      </c>
      <c r="D77" s="14" t="e">
        <f>D78+#REF!+#REF!+#REF!+#REF!+#REF!+#REF!+#REF!+#REF!+#REF!+#REF!+#REF!+#REF!+#REF!</f>
        <v>#REF!</v>
      </c>
      <c r="E77" s="14" t="e">
        <f>E78+#REF!</f>
        <v>#REF!</v>
      </c>
      <c r="F77" s="36" t="e">
        <f>F78+#REF!+#REF!+#REF!+#REF!+#REF!+#REF!+#REF!+#REF!+#REF!+#REF!+#REF!+#REF!+#REF!</f>
        <v>#REF!</v>
      </c>
      <c r="G77" s="37" t="e">
        <f>G78+#REF!+#REF!+#REF!+#REF!+#REF!+#REF!+#REF!+#REF!+#REF!+#REF!+#REF!+#REF!+#REF!</f>
        <v>#REF!</v>
      </c>
      <c r="H77" s="37" t="e">
        <f>H78+#REF!+#REF!+#REF!+#REF!+#REF!+#REF!+#REF!+#REF!+#REF!+#REF!+#REF!+#REF!+#REF!</f>
        <v>#REF!</v>
      </c>
      <c r="I77" s="37" t="e">
        <f>I78+#REF!+#REF!+#REF!+#REF!+#REF!+#REF!+#REF!+#REF!+#REF!+#REF!+#REF!+#REF!+#REF!</f>
        <v>#REF!</v>
      </c>
      <c r="J77" s="37" t="e">
        <f>J78+#REF!+#REF!+#REF!+#REF!+#REF!+#REF!+#REF!+#REF!+#REF!+#REF!+#REF!+#REF!+#REF!</f>
        <v>#REF!</v>
      </c>
      <c r="K77" s="37" t="e">
        <f>K78+#REF!+#REF!+#REF!+#REF!+#REF!+#REF!+#REF!+#REF!+#REF!+#REF!+#REF!+#REF!+#REF!</f>
        <v>#REF!</v>
      </c>
      <c r="L77" s="37" t="e">
        <f>L78+#REF!+#REF!+#REF!+#REF!+#REF!+#REF!+#REF!+#REF!+#REF!+#REF!+#REF!+#REF!+#REF!</f>
        <v>#REF!</v>
      </c>
      <c r="M77" s="37" t="e">
        <f>M78+#REF!+#REF!+#REF!+#REF!+#REF!+#REF!+#REF!+#REF!+#REF!+#REF!+#REF!+#REF!+#REF!</f>
        <v>#REF!</v>
      </c>
      <c r="N77" s="38" t="e">
        <f>N78+#REF!+#REF!+#REF!+#REF!+#REF!+#REF!+#REF!+#REF!+#REF!+#REF!+#REF!+#REF!+#REF!</f>
        <v>#REF!</v>
      </c>
      <c r="O77" s="15">
        <f>'[1]янв'!O78*2+'[1]март'!O78*4+'[1]июль'!O78*6</f>
        <v>20661.704</v>
      </c>
      <c r="P77" s="15" t="e">
        <f>P78+#REF!+#REF!</f>
        <v>#REF!</v>
      </c>
      <c r="Q77" s="15" t="e">
        <f>Q78+#REF!+#REF!</f>
        <v>#REF!</v>
      </c>
      <c r="R77" s="15"/>
      <c r="S77" s="15" t="e">
        <f>S78+#REF!+#REF!</f>
        <v>#REF!</v>
      </c>
    </row>
    <row r="78" spans="1:21" ht="15.75" customHeight="1">
      <c r="A78" s="17" t="s">
        <v>71</v>
      </c>
      <c r="B78" s="18" t="e">
        <f t="shared" si="14"/>
        <v>#REF!</v>
      </c>
      <c r="C78" s="18" t="e">
        <f>C79+C84+C89+C94+C100+C109+C110+#REF!</f>
        <v>#REF!</v>
      </c>
      <c r="D78" s="18" t="e">
        <f>D79+D84+D89+D94+D100+D109+D110+#REF!</f>
        <v>#REF!</v>
      </c>
      <c r="E78" s="18" t="e">
        <f>E79+E84+E89+E94+E100+E109+E110+#REF!</f>
        <v>#REF!</v>
      </c>
      <c r="F78" s="27" t="e">
        <f>F79+F84+F89+F94+F100+F109+F110+#REF!</f>
        <v>#REF!</v>
      </c>
      <c r="G78" s="28" t="e">
        <f>G79+G84+G89+G94+G100+G109+G110+#REF!</f>
        <v>#REF!</v>
      </c>
      <c r="H78" s="28" t="e">
        <f>H79+H84+H89+H94+H100+H109+H110+#REF!</f>
        <v>#REF!</v>
      </c>
      <c r="I78" s="28" t="e">
        <f>I79+I84+I89+I94+I100+I109+I110+#REF!</f>
        <v>#REF!</v>
      </c>
      <c r="J78" s="28" t="e">
        <f>J79+J84+J89+J94+J100+J109+J110+#REF!</f>
        <v>#REF!</v>
      </c>
      <c r="K78" s="28" t="e">
        <f>K79+K84+K89+K94+K100+K109+K110+#REF!</f>
        <v>#REF!</v>
      </c>
      <c r="L78" s="28" t="e">
        <f>L79+L84+L89+L94+L100+L109+L110+#REF!</f>
        <v>#REF!</v>
      </c>
      <c r="M78" s="28" t="e">
        <f>M79+M84+M89+M94+M100+M109+M110+#REF!</f>
        <v>#REF!</v>
      </c>
      <c r="N78" s="29" t="e">
        <f>N79+N84+N89+N94+N100+N109+N110+#REF!</f>
        <v>#REF!</v>
      </c>
      <c r="O78" s="15">
        <f>'[1]янв'!O79*2+'[1]март'!O79*4+'[1]июль'!O79*6</f>
        <v>17759.178</v>
      </c>
      <c r="P78" s="15" t="e">
        <f>P79+P84+P89+P94+P100+P109+P110+#REF!</f>
        <v>#REF!</v>
      </c>
      <c r="Q78" s="15" t="e">
        <f>Q79+Q84+Q89+Q94+Q100+Q109+Q110+#REF!</f>
        <v>#REF!</v>
      </c>
      <c r="R78" s="58">
        <f>R79+R84+R89+R94+R100+R109+R110</f>
        <v>12.815082825428165</v>
      </c>
      <c r="S78" s="15" t="e">
        <f>S79+S84+S89+S94+S100+S109+S110+#REF!</f>
        <v>#REF!</v>
      </c>
      <c r="T78" s="63">
        <f>R78*$T$2*6/1000</f>
        <v>847.0026472804144</v>
      </c>
      <c r="U78" s="63" t="e">
        <f>T78+#REF!+#REF!</f>
        <v>#REF!</v>
      </c>
    </row>
    <row r="79" spans="1:23" ht="33" customHeight="1">
      <c r="A79" s="39" t="s">
        <v>72</v>
      </c>
      <c r="B79" s="31">
        <f t="shared" si="14"/>
        <v>597.7449999999999</v>
      </c>
      <c r="C79" s="31">
        <f>C80+C81+C82+C83</f>
        <v>39.019999999999996</v>
      </c>
      <c r="D79" s="31">
        <f>D80+D81+D82+D83</f>
        <v>55.519999999999996</v>
      </c>
      <c r="E79" s="31">
        <v>77.831</v>
      </c>
      <c r="F79" s="32">
        <f aca="true" t="shared" si="15" ref="F79:N79">F80+F81+F82+F83</f>
        <v>82.36</v>
      </c>
      <c r="G79" s="33">
        <f t="shared" si="15"/>
        <v>30.440000000000005</v>
      </c>
      <c r="H79" s="33">
        <f t="shared" si="15"/>
        <v>54.410000000000004</v>
      </c>
      <c r="I79" s="33">
        <f t="shared" si="15"/>
        <v>78.934</v>
      </c>
      <c r="J79" s="33">
        <f t="shared" si="15"/>
        <v>56.822</v>
      </c>
      <c r="K79" s="33">
        <f t="shared" si="15"/>
        <v>36.038</v>
      </c>
      <c r="L79" s="33">
        <f t="shared" si="15"/>
        <v>28.79</v>
      </c>
      <c r="M79" s="33">
        <f t="shared" si="15"/>
        <v>28.79</v>
      </c>
      <c r="N79" s="34">
        <f t="shared" si="15"/>
        <v>28.79</v>
      </c>
      <c r="O79" s="15">
        <f>'[1]янв'!O80*2+'[1]март'!O80*4+'[1]июль'!O80*6</f>
        <v>619.0360000000001</v>
      </c>
      <c r="P79" s="15">
        <f>'[1]янв'!P80*2+'[1]март'!P80*4+'[1]июль'!P80*6</f>
        <v>80.79400000000001</v>
      </c>
      <c r="Q79" s="15">
        <f>'[1]янв'!Q80*2+'[1]март'!Q80*4+'[1]июль'!Q80*6</f>
        <v>67.822</v>
      </c>
      <c r="R79" s="59">
        <f>SUM(R80:R83)</f>
        <v>0.773199779519824</v>
      </c>
      <c r="S79" s="15">
        <f>'[1]янв'!R80*2+'[1]март'!R80*4+'[1]июль'!R80*6</f>
        <v>4.890000000000001</v>
      </c>
      <c r="T79" s="63">
        <f aca="true" t="shared" si="16" ref="T79:T114">R79*$T$2*6/1000</f>
        <v>51.104020867539155</v>
      </c>
      <c r="W79" s="64"/>
    </row>
    <row r="80" spans="1:23" ht="15.75" customHeight="1">
      <c r="A80" s="19" t="s">
        <v>73</v>
      </c>
      <c r="B80" s="3">
        <f t="shared" si="14"/>
        <v>162.01</v>
      </c>
      <c r="C80" s="3">
        <v>8</v>
      </c>
      <c r="D80" s="3">
        <v>8</v>
      </c>
      <c r="E80" s="3">
        <v>23.56</v>
      </c>
      <c r="F80" s="20">
        <v>8</v>
      </c>
      <c r="G80" s="21">
        <v>9.65</v>
      </c>
      <c r="H80" s="21">
        <v>24.8</v>
      </c>
      <c r="I80" s="21">
        <v>40</v>
      </c>
      <c r="J80" s="21">
        <v>8</v>
      </c>
      <c r="K80" s="21">
        <v>8</v>
      </c>
      <c r="L80" s="21">
        <v>8</v>
      </c>
      <c r="M80" s="21">
        <v>8</v>
      </c>
      <c r="N80" s="22">
        <v>8</v>
      </c>
      <c r="O80" s="23">
        <f>'[1]янв'!O81*2+'[1]март'!O81*4+'[1]июль'!O81*6</f>
        <v>29.888000000000005</v>
      </c>
      <c r="P80" s="23">
        <f>'[1]янв'!P81*2+'[1]март'!P81*4+'[1]июль'!P81*6</f>
        <v>4.228</v>
      </c>
      <c r="Q80" s="23">
        <f>'[1]янв'!Q81*2+'[1]март'!Q81*4+'[1]июль'!Q81*6</f>
        <v>3.564</v>
      </c>
      <c r="R80" s="60">
        <v>0.23</v>
      </c>
      <c r="S80" s="23">
        <f>'[1]янв'!R81*2+'[1]март'!R81*4+'[1]июль'!R81*6</f>
        <v>0.258</v>
      </c>
      <c r="T80" s="63">
        <f t="shared" si="16"/>
        <v>15.201666000000001</v>
      </c>
      <c r="W80" s="64"/>
    </row>
    <row r="81" spans="1:23" ht="33" customHeight="1">
      <c r="A81" s="25" t="s">
        <v>74</v>
      </c>
      <c r="B81" s="3">
        <f t="shared" si="14"/>
        <v>207.59400000000005</v>
      </c>
      <c r="C81" s="3">
        <v>17.3</v>
      </c>
      <c r="D81" s="3">
        <v>17.3</v>
      </c>
      <c r="E81" s="3">
        <v>17.294</v>
      </c>
      <c r="F81" s="20">
        <v>17.3</v>
      </c>
      <c r="G81" s="21">
        <v>17.3</v>
      </c>
      <c r="H81" s="21">
        <v>17.3</v>
      </c>
      <c r="I81" s="21">
        <v>17.3</v>
      </c>
      <c r="J81" s="21">
        <v>17.3</v>
      </c>
      <c r="K81" s="21">
        <v>17.3</v>
      </c>
      <c r="L81" s="21">
        <v>17.3</v>
      </c>
      <c r="M81" s="21">
        <v>17.3</v>
      </c>
      <c r="N81" s="22">
        <v>17.3</v>
      </c>
      <c r="O81" s="23">
        <f>'[1]янв'!O82*2+'[1]март'!O82*4+'[1]июль'!O82*6</f>
        <v>143.44400000000002</v>
      </c>
      <c r="P81" s="23">
        <f>'[1]янв'!P82*2+'[1]март'!P82*4+'[1]июль'!P82*6</f>
        <v>20.356</v>
      </c>
      <c r="Q81" s="23">
        <f>'[1]янв'!Q82*2+'[1]март'!Q82*4+'[1]июль'!Q82*6</f>
        <v>17.07</v>
      </c>
      <c r="R81" s="60">
        <v>0.1440929946088386</v>
      </c>
      <c r="S81" s="23">
        <f>'[1]янв'!R82*2+'[1]март'!R82*4+'[1]июль'!R82*6</f>
        <v>1.23</v>
      </c>
      <c r="T81" s="63">
        <f t="shared" si="16"/>
        <v>9.5237112042755</v>
      </c>
      <c r="W81" s="64"/>
    </row>
    <row r="82" spans="1:23" ht="15.75" customHeight="1">
      <c r="A82" s="19" t="s">
        <v>75</v>
      </c>
      <c r="B82" s="3">
        <f t="shared" si="14"/>
        <v>41.88000000000002</v>
      </c>
      <c r="C82" s="3">
        <v>3.49</v>
      </c>
      <c r="D82" s="3">
        <v>3.49</v>
      </c>
      <c r="E82" s="3">
        <v>3.49</v>
      </c>
      <c r="F82" s="20">
        <v>3.49</v>
      </c>
      <c r="G82" s="21">
        <v>3.49</v>
      </c>
      <c r="H82" s="21">
        <v>3.49</v>
      </c>
      <c r="I82" s="21">
        <v>3.49</v>
      </c>
      <c r="J82" s="21">
        <v>3.49</v>
      </c>
      <c r="K82" s="21">
        <v>3.49</v>
      </c>
      <c r="L82" s="21">
        <v>3.49</v>
      </c>
      <c r="M82" s="21">
        <v>3.49</v>
      </c>
      <c r="N82" s="22">
        <v>3.49</v>
      </c>
      <c r="O82" s="23">
        <f>'[1]янв'!O83*2+'[1]март'!O83*4+'[1]июль'!O83*6</f>
        <v>28.878</v>
      </c>
      <c r="P82" s="23">
        <f>'[1]янв'!P83*2+'[1]март'!P83*4+'[1]июль'!P83*6</f>
        <v>4.092</v>
      </c>
      <c r="Q82" s="23">
        <f>'[1]янв'!Q83*2+'[1]март'!Q83*4+'[1]июль'!Q83*6</f>
        <v>3.4379999999999997</v>
      </c>
      <c r="R82" s="60">
        <v>0.029106784910985395</v>
      </c>
      <c r="S82" s="23">
        <f>'[1]янв'!R83*2+'[1]март'!R83*4+'[1]июль'!R83*6</f>
        <v>0.246</v>
      </c>
      <c r="T82" s="63">
        <f t="shared" si="16"/>
        <v>1.923789663263651</v>
      </c>
      <c r="W82" s="64"/>
    </row>
    <row r="83" spans="1:23" ht="15.75" customHeight="1">
      <c r="A83" s="19" t="s">
        <v>76</v>
      </c>
      <c r="B83" s="3">
        <f t="shared" si="14"/>
        <v>186.261</v>
      </c>
      <c r="C83" s="3">
        <v>10.23</v>
      </c>
      <c r="D83" s="3">
        <v>26.73</v>
      </c>
      <c r="E83" s="3">
        <v>33.487</v>
      </c>
      <c r="F83" s="20">
        <v>53.57</v>
      </c>
      <c r="G83" s="21">
        <v>0</v>
      </c>
      <c r="H83" s="21">
        <v>8.82</v>
      </c>
      <c r="I83" s="21">
        <v>18.144</v>
      </c>
      <c r="J83" s="21">
        <v>28.032</v>
      </c>
      <c r="K83" s="21">
        <v>7.248</v>
      </c>
      <c r="L83" s="21"/>
      <c r="M83" s="21"/>
      <c r="N83" s="22"/>
      <c r="O83" s="23">
        <f>'[1]янв'!O84*2+'[1]март'!O84*4+'[1]июль'!O84*6</f>
        <v>416.82599999999996</v>
      </c>
      <c r="P83" s="23">
        <f>'[1]янв'!P84*2+'[1]март'!P84*4+'[1]июль'!P84*6</f>
        <v>52.117999999999995</v>
      </c>
      <c r="Q83" s="23">
        <f>'[1]янв'!Q84*2+'[1]март'!Q84*4+'[1]июль'!Q84*6</f>
        <v>43.75</v>
      </c>
      <c r="R83" s="60">
        <v>0.37</v>
      </c>
      <c r="S83" s="23">
        <f>'[1]янв'!R84*2+'[1]март'!R84*4+'[1]июль'!R84*6</f>
        <v>3.156</v>
      </c>
      <c r="T83" s="63">
        <f t="shared" si="16"/>
        <v>24.454854</v>
      </c>
      <c r="W83" s="64"/>
    </row>
    <row r="84" spans="1:23" ht="37.5" customHeight="1">
      <c r="A84" s="39" t="s">
        <v>77</v>
      </c>
      <c r="B84" s="31">
        <f t="shared" si="14"/>
        <v>2282.8260000000005</v>
      </c>
      <c r="C84" s="31">
        <f>C85+C86+C87+C88</f>
        <v>157.85399999999998</v>
      </c>
      <c r="D84" s="31">
        <f>D85+D86+D87+D88</f>
        <v>158.946</v>
      </c>
      <c r="E84" s="31">
        <v>184.436</v>
      </c>
      <c r="F84" s="32">
        <f aca="true" t="shared" si="17" ref="F84:N84">F85+F86+F87+F88</f>
        <v>164.622</v>
      </c>
      <c r="G84" s="33">
        <f t="shared" si="17"/>
        <v>164.621</v>
      </c>
      <c r="H84" s="33">
        <f t="shared" si="17"/>
        <v>214.621</v>
      </c>
      <c r="I84" s="33">
        <f t="shared" si="17"/>
        <v>264.621</v>
      </c>
      <c r="J84" s="33">
        <f t="shared" si="17"/>
        <v>314.62100000000004</v>
      </c>
      <c r="K84" s="33">
        <f t="shared" si="17"/>
        <v>164.621</v>
      </c>
      <c r="L84" s="33">
        <f t="shared" si="17"/>
        <v>164.621</v>
      </c>
      <c r="M84" s="33">
        <f t="shared" si="17"/>
        <v>164.621</v>
      </c>
      <c r="N84" s="34">
        <f t="shared" si="17"/>
        <v>164.621</v>
      </c>
      <c r="O84" s="15">
        <f>'[1]янв'!O85*2+'[1]март'!O85*4+'[1]июль'!O85*6</f>
        <v>2290.584</v>
      </c>
      <c r="P84" s="15">
        <f>'[1]янв'!P85*2+'[1]март'!P85*4+'[1]июль'!P85*6</f>
        <v>175.266</v>
      </c>
      <c r="Q84" s="15">
        <f>'[1]янв'!Q85*2+'[1]март'!Q85*4+'[1]июль'!Q85*6</f>
        <v>254.388</v>
      </c>
      <c r="R84" s="59">
        <v>1.2704155656655296</v>
      </c>
      <c r="S84" s="15">
        <f>'[1]янв'!R85*2+'[1]март'!R85*4+'[1]июль'!R85*6</f>
        <v>108.806</v>
      </c>
      <c r="T84" s="63">
        <f t="shared" si="16"/>
        <v>83.96710048021065</v>
      </c>
      <c r="W84" s="64"/>
    </row>
    <row r="85" spans="1:23" s="53" customFormat="1" ht="15.75" customHeight="1">
      <c r="A85" s="54" t="s">
        <v>78</v>
      </c>
      <c r="B85" s="48">
        <f t="shared" si="14"/>
        <v>1159.347</v>
      </c>
      <c r="C85" s="48">
        <v>74.8</v>
      </c>
      <c r="D85" s="48">
        <v>72.402</v>
      </c>
      <c r="E85" s="48">
        <v>64.145</v>
      </c>
      <c r="F85" s="49">
        <v>72</v>
      </c>
      <c r="G85" s="50">
        <v>72</v>
      </c>
      <c r="H85" s="50">
        <v>122</v>
      </c>
      <c r="I85" s="50">
        <v>172</v>
      </c>
      <c r="J85" s="50">
        <v>222</v>
      </c>
      <c r="K85" s="50">
        <v>72</v>
      </c>
      <c r="L85" s="50">
        <v>72</v>
      </c>
      <c r="M85" s="50">
        <v>72</v>
      </c>
      <c r="N85" s="51">
        <v>72</v>
      </c>
      <c r="O85" s="52">
        <f>'[1]янв'!O86*2+'[1]март'!O86*4+'[1]июль'!O86*6</f>
        <v>772.7860000000001</v>
      </c>
      <c r="P85" s="52">
        <f>'[1]янв'!P86*2+'[1]март'!P86*4+'[1]июль'!P86*6</f>
        <v>62.135999999999996</v>
      </c>
      <c r="Q85" s="52">
        <f>'[1]янв'!Q86*2+'[1]март'!Q86*4+'[1]июль'!Q86*6</f>
        <v>84.96000000000001</v>
      </c>
      <c r="R85" s="61">
        <v>0.5542599385072337</v>
      </c>
      <c r="S85" s="52">
        <f>'[1]янв'!R86*2+'[1]март'!R86*4+'[1]июль'!R86*6</f>
        <v>69.914</v>
      </c>
      <c r="T85" s="63">
        <f t="shared" si="16"/>
        <v>36.63336722768481</v>
      </c>
      <c r="W85" s="64"/>
    </row>
    <row r="86" spans="1:23" ht="48.75" customHeight="1">
      <c r="A86" s="25" t="s">
        <v>79</v>
      </c>
      <c r="B86" s="3">
        <f t="shared" si="14"/>
        <v>645.7979999999999</v>
      </c>
      <c r="C86" s="3">
        <v>51.4</v>
      </c>
      <c r="D86" s="3">
        <v>54.3</v>
      </c>
      <c r="E86" s="3">
        <v>51.398</v>
      </c>
      <c r="F86" s="20">
        <v>54.3</v>
      </c>
      <c r="G86" s="21">
        <v>54.3</v>
      </c>
      <c r="H86" s="21">
        <v>54.3</v>
      </c>
      <c r="I86" s="21">
        <v>54.3</v>
      </c>
      <c r="J86" s="21">
        <v>54.3</v>
      </c>
      <c r="K86" s="21">
        <v>54.3</v>
      </c>
      <c r="L86" s="21">
        <v>54.3</v>
      </c>
      <c r="M86" s="21">
        <v>54.3</v>
      </c>
      <c r="N86" s="22">
        <v>54.3</v>
      </c>
      <c r="O86" s="15">
        <f>'[1]янв'!O87*2+'[1]март'!O87*4+'[1]июль'!O87*6</f>
        <v>838.094</v>
      </c>
      <c r="P86" s="15">
        <f>'[1]янв'!P87*2+'[1]март'!P87*4+'[1]июль'!P87*6</f>
        <v>67.362</v>
      </c>
      <c r="Q86" s="15">
        <f>'[1]янв'!Q87*2+'[1]март'!Q87*4+'[1]июль'!Q87*6</f>
        <v>76.27199999999999</v>
      </c>
      <c r="R86" s="60">
        <v>0.42066645595167745</v>
      </c>
      <c r="S86" s="15">
        <f>'[1]янв'!R87*2+'[1]март'!R87*4+'[1]июль'!R87*6</f>
        <v>23.158</v>
      </c>
      <c r="T86" s="63">
        <f t="shared" si="16"/>
        <v>27.803612872961363</v>
      </c>
      <c r="W86" s="64"/>
    </row>
    <row r="87" spans="1:23" ht="15.75" customHeight="1">
      <c r="A87" s="19" t="s">
        <v>80</v>
      </c>
      <c r="B87" s="3">
        <f t="shared" si="14"/>
        <v>130.463</v>
      </c>
      <c r="C87" s="3">
        <v>10.38</v>
      </c>
      <c r="D87" s="3">
        <v>10.97</v>
      </c>
      <c r="E87" s="3">
        <v>10.383</v>
      </c>
      <c r="F87" s="20">
        <v>10.97</v>
      </c>
      <c r="G87" s="21">
        <v>10.97</v>
      </c>
      <c r="H87" s="21">
        <v>10.97</v>
      </c>
      <c r="I87" s="21">
        <v>10.97</v>
      </c>
      <c r="J87" s="21">
        <v>10.97</v>
      </c>
      <c r="K87" s="21">
        <v>10.97</v>
      </c>
      <c r="L87" s="21">
        <v>10.97</v>
      </c>
      <c r="M87" s="21">
        <v>10.97</v>
      </c>
      <c r="N87" s="22">
        <v>10.97</v>
      </c>
      <c r="O87" s="15">
        <f>'[1]янв'!O88*2+'[1]март'!O88*4+'[1]июль'!O88*6</f>
        <v>168.57999999999998</v>
      </c>
      <c r="P87" s="15">
        <f>'[1]янв'!P88*2+'[1]март'!P88*4+'[1]июль'!P88*6</f>
        <v>13.544</v>
      </c>
      <c r="Q87" s="15">
        <f>'[1]янв'!Q88*2+'[1]март'!Q88*4+'[1]июль'!Q88*6</f>
        <v>15.342</v>
      </c>
      <c r="R87" s="60">
        <v>0.08497462410223885</v>
      </c>
      <c r="S87" s="15">
        <f>'[1]янв'!R88*2+'[1]март'!R88*4+'[1]июль'!R88*6</f>
        <v>4.662</v>
      </c>
      <c r="T87" s="63">
        <f t="shared" si="16"/>
        <v>5.616329800338196</v>
      </c>
      <c r="W87" s="64"/>
    </row>
    <row r="88" spans="1:23" ht="15.75" customHeight="1">
      <c r="A88" s="19" t="s">
        <v>81</v>
      </c>
      <c r="B88" s="3">
        <f t="shared" si="14"/>
        <v>347.21799999999996</v>
      </c>
      <c r="C88" s="3">
        <v>21.274</v>
      </c>
      <c r="D88" s="3">
        <v>21.274</v>
      </c>
      <c r="E88" s="3">
        <v>58.51</v>
      </c>
      <c r="F88" s="20">
        <v>27.352</v>
      </c>
      <c r="G88" s="21">
        <v>27.351</v>
      </c>
      <c r="H88" s="21">
        <v>27.351</v>
      </c>
      <c r="I88" s="21">
        <v>27.351</v>
      </c>
      <c r="J88" s="21">
        <v>27.351</v>
      </c>
      <c r="K88" s="21">
        <v>27.351</v>
      </c>
      <c r="L88" s="21">
        <v>27.351</v>
      </c>
      <c r="M88" s="21">
        <v>27.351</v>
      </c>
      <c r="N88" s="22">
        <v>27.351</v>
      </c>
      <c r="O88" s="15">
        <f>'[1]янв'!O89*2+'[1]март'!O89*4+'[1]июль'!O89*6</f>
        <v>511.12399999999997</v>
      </c>
      <c r="P88" s="15">
        <f>'[1]янв'!P89*2+'[1]март'!P89*4+'[1]июль'!P89*6</f>
        <v>32.224</v>
      </c>
      <c r="Q88" s="15">
        <f>'[1]янв'!Q89*2+'[1]март'!Q89*4+'[1]июль'!Q89*6</f>
        <v>77.814</v>
      </c>
      <c r="R88" s="60">
        <v>0.21051454710437978</v>
      </c>
      <c r="S88" s="15">
        <f>'[1]янв'!R89*2+'[1]март'!R89*4+'[1]июль'!R89*6</f>
        <v>11.072</v>
      </c>
      <c r="T88" s="63">
        <f t="shared" si="16"/>
        <v>13.913790579226298</v>
      </c>
      <c r="W88" s="64"/>
    </row>
    <row r="89" spans="1:23" ht="48.75" customHeight="1">
      <c r="A89" s="39" t="s">
        <v>82</v>
      </c>
      <c r="B89" s="31">
        <f t="shared" si="14"/>
        <v>5483.537000000001</v>
      </c>
      <c r="C89" s="31">
        <f>C90+C91+C92+C93</f>
        <v>436.03200000000004</v>
      </c>
      <c r="D89" s="31">
        <f>D90+D91+D92+D93</f>
        <v>416.302</v>
      </c>
      <c r="E89" s="31">
        <v>369.435</v>
      </c>
      <c r="F89" s="32">
        <f aca="true" t="shared" si="18" ref="F89:N89">F90+F91+F92+F93</f>
        <v>483.688</v>
      </c>
      <c r="G89" s="33">
        <f t="shared" si="18"/>
        <v>471.01</v>
      </c>
      <c r="H89" s="33">
        <f t="shared" si="18"/>
        <v>471.01</v>
      </c>
      <c r="I89" s="33">
        <f t="shared" si="18"/>
        <v>471.01</v>
      </c>
      <c r="J89" s="33">
        <f t="shared" si="18"/>
        <v>471.01</v>
      </c>
      <c r="K89" s="33">
        <f t="shared" si="18"/>
        <v>471.01</v>
      </c>
      <c r="L89" s="33">
        <f t="shared" si="18"/>
        <v>471.01</v>
      </c>
      <c r="M89" s="33">
        <f t="shared" si="18"/>
        <v>476.01</v>
      </c>
      <c r="N89" s="34">
        <f t="shared" si="18"/>
        <v>476.01</v>
      </c>
      <c r="O89" s="15">
        <f>'[1]янв'!O90*2+'[1]март'!O90*4+'[1]июль'!O90*6</f>
        <v>7176.041999999999</v>
      </c>
      <c r="P89" s="15">
        <f>'[1]янв'!P90*2+'[1]март'!P90*4+'[1]июль'!P90*6</f>
        <v>487.63800000000003</v>
      </c>
      <c r="Q89" s="15">
        <f>'[1]янв'!Q90*2+'[1]март'!Q90*4+'[1]июль'!Q90*6</f>
        <v>809.244</v>
      </c>
      <c r="R89" s="59">
        <v>6.049943846692514</v>
      </c>
      <c r="S89" s="15">
        <f>'[1]янв'!R90*2+'[1]март'!R90*4+'[1]июль'!R90*6</f>
        <v>407.87399999999997</v>
      </c>
      <c r="T89" s="63">
        <f t="shared" si="16"/>
        <v>399.86619859206445</v>
      </c>
      <c r="W89" s="64"/>
    </row>
    <row r="90" spans="1:23" ht="15.75" customHeight="1">
      <c r="A90" s="19" t="s">
        <v>83</v>
      </c>
      <c r="B90" s="3">
        <f t="shared" si="14"/>
        <v>463.773</v>
      </c>
      <c r="C90" s="3">
        <v>47.4</v>
      </c>
      <c r="D90" s="3">
        <v>45.322</v>
      </c>
      <c r="E90" s="3">
        <v>33.373</v>
      </c>
      <c r="F90" s="20">
        <v>47.678</v>
      </c>
      <c r="G90" s="21">
        <v>35</v>
      </c>
      <c r="H90" s="21">
        <v>35</v>
      </c>
      <c r="I90" s="21">
        <v>35</v>
      </c>
      <c r="J90" s="21">
        <v>35</v>
      </c>
      <c r="K90" s="21">
        <v>35</v>
      </c>
      <c r="L90" s="21">
        <v>35</v>
      </c>
      <c r="M90" s="21">
        <v>40</v>
      </c>
      <c r="N90" s="22">
        <v>40</v>
      </c>
      <c r="O90" s="23">
        <f>'[1]янв'!O91*2+'[1]март'!O91*4+'[1]июль'!O91*6</f>
        <v>898.6379999999999</v>
      </c>
      <c r="P90" s="23">
        <f>'[1]янв'!P91*2+'[1]март'!P91*4+'[1]июль'!P91*6</f>
        <v>64.752</v>
      </c>
      <c r="Q90" s="23">
        <f>'[1]янв'!Q91*2+'[1]март'!Q91*4+'[1]июль'!Q91*6</f>
        <v>91.08600000000001</v>
      </c>
      <c r="R90" s="60">
        <v>0.4448198218611553</v>
      </c>
      <c r="S90" s="23">
        <f>'[1]янв'!R91*2+'[1]март'!R91*4+'[1]июль'!R91*6</f>
        <v>54.150000000000006</v>
      </c>
      <c r="T90" s="63">
        <f t="shared" si="16"/>
        <v>29.400010270055574</v>
      </c>
      <c r="W90" s="64"/>
    </row>
    <row r="91" spans="1:23" ht="45" customHeight="1">
      <c r="A91" s="25" t="s">
        <v>84</v>
      </c>
      <c r="B91" s="3">
        <f t="shared" si="14"/>
        <v>3899.375000000001</v>
      </c>
      <c r="C91" s="3">
        <v>280.79</v>
      </c>
      <c r="D91" s="3">
        <v>288.3</v>
      </c>
      <c r="E91" s="3">
        <v>248.685</v>
      </c>
      <c r="F91" s="20">
        <v>342.4</v>
      </c>
      <c r="G91" s="21">
        <v>342.4</v>
      </c>
      <c r="H91" s="21">
        <v>342.4</v>
      </c>
      <c r="I91" s="21">
        <v>342.4</v>
      </c>
      <c r="J91" s="21">
        <v>342.4</v>
      </c>
      <c r="K91" s="21">
        <v>342.4</v>
      </c>
      <c r="L91" s="21">
        <v>342.4</v>
      </c>
      <c r="M91" s="21">
        <v>342.4</v>
      </c>
      <c r="N91" s="22">
        <v>342.4</v>
      </c>
      <c r="O91" s="23">
        <f>'[1]янв'!O92*2+'[1]март'!O92*4+'[1]июль'!O92*6</f>
        <v>4886.982</v>
      </c>
      <c r="P91" s="23">
        <f>'[1]янв'!P92*2+'[1]март'!P92*4+'[1]июль'!P92*6</f>
        <v>336.606</v>
      </c>
      <c r="Q91" s="23">
        <f>'[1]янв'!Q92*2+'[1]март'!Q92*4+'[1]июль'!Q92*6</f>
        <v>596.778</v>
      </c>
      <c r="R91" s="60">
        <v>4.479661273134034</v>
      </c>
      <c r="S91" s="23">
        <f>'[1]янв'!R92*2+'[1]март'!R92*4+'[1]июль'!R92*6</f>
        <v>281.568</v>
      </c>
      <c r="T91" s="63">
        <f t="shared" si="16"/>
        <v>296.0796281187754</v>
      </c>
      <c r="W91" s="64"/>
    </row>
    <row r="92" spans="1:23" ht="15.75" customHeight="1">
      <c r="A92" s="19" t="s">
        <v>85</v>
      </c>
      <c r="B92" s="3">
        <f t="shared" si="14"/>
        <v>836.5630000000001</v>
      </c>
      <c r="C92" s="3">
        <v>61.16</v>
      </c>
      <c r="D92" s="3">
        <v>62.68</v>
      </c>
      <c r="E92" s="3">
        <v>50.233</v>
      </c>
      <c r="F92" s="20">
        <v>73.61</v>
      </c>
      <c r="G92" s="21">
        <v>73.61</v>
      </c>
      <c r="H92" s="21">
        <v>73.61</v>
      </c>
      <c r="I92" s="21">
        <v>73.61</v>
      </c>
      <c r="J92" s="21">
        <v>73.61</v>
      </c>
      <c r="K92" s="21">
        <v>73.61</v>
      </c>
      <c r="L92" s="21">
        <v>73.61</v>
      </c>
      <c r="M92" s="21">
        <v>73.61</v>
      </c>
      <c r="N92" s="22">
        <v>73.61</v>
      </c>
      <c r="O92" s="23">
        <f>'[1]янв'!O93*2+'[1]март'!O93*4+'[1]июль'!O93*6</f>
        <v>1006.298</v>
      </c>
      <c r="P92" s="23">
        <f>'[1]янв'!P93*2+'[1]март'!P93*4+'[1]июль'!P93*6</f>
        <v>67.71000000000001</v>
      </c>
      <c r="Q92" s="23">
        <f>'[1]янв'!Q93*2+'[1]март'!Q93*4+'[1]июль'!Q93*6</f>
        <v>95.25</v>
      </c>
      <c r="R92" s="60">
        <v>0.9048915771730749</v>
      </c>
      <c r="S92" s="23">
        <f>'[1]янв'!R93*2+'[1]март'!R93*4+'[1]июль'!R93*6</f>
        <v>56.628</v>
      </c>
      <c r="T92" s="63">
        <f t="shared" si="16"/>
        <v>59.808084879992656</v>
      </c>
      <c r="W92" s="64"/>
    </row>
    <row r="93" spans="1:23" ht="15.75" customHeight="1">
      <c r="A93" s="19" t="s">
        <v>86</v>
      </c>
      <c r="B93" s="3">
        <f t="shared" si="14"/>
        <v>283.826</v>
      </c>
      <c r="C93" s="3">
        <v>46.682</v>
      </c>
      <c r="D93" s="3">
        <v>20</v>
      </c>
      <c r="E93" s="3">
        <v>37.144</v>
      </c>
      <c r="F93" s="20">
        <v>20</v>
      </c>
      <c r="G93" s="21">
        <v>20</v>
      </c>
      <c r="H93" s="21">
        <v>20</v>
      </c>
      <c r="I93" s="21">
        <v>20</v>
      </c>
      <c r="J93" s="21">
        <v>20</v>
      </c>
      <c r="K93" s="21">
        <v>20</v>
      </c>
      <c r="L93" s="21">
        <v>20</v>
      </c>
      <c r="M93" s="21">
        <v>20</v>
      </c>
      <c r="N93" s="22">
        <v>20</v>
      </c>
      <c r="O93" s="23">
        <f>'[1]янв'!O94*2+'[1]март'!O94*4+'[1]июль'!O94*6</f>
        <v>384.12399999999997</v>
      </c>
      <c r="P93" s="23">
        <f>'[1]янв'!P94*2+'[1]март'!P94*4+'[1]июль'!P94*6</f>
        <v>18.57</v>
      </c>
      <c r="Q93" s="23">
        <f>'[1]янв'!Q94*2+'[1]март'!Q94*4+'[1]июль'!Q94*6</f>
        <v>26.130000000000003</v>
      </c>
      <c r="R93" s="60">
        <v>0.22057117452425024</v>
      </c>
      <c r="S93" s="23">
        <f>'[1]янв'!R94*2+'[1]март'!R94*4+'[1]июль'!R94*6</f>
        <v>15.528</v>
      </c>
      <c r="T93" s="63">
        <f t="shared" si="16"/>
        <v>14.578475323240703</v>
      </c>
      <c r="W93" s="64"/>
    </row>
    <row r="94" spans="1:23" ht="15.75" customHeight="1">
      <c r="A94" s="39" t="s">
        <v>87</v>
      </c>
      <c r="B94" s="31">
        <f aca="true" t="shared" si="19" ref="B94:B100">SUM(C94:N94)</f>
        <v>3276.824</v>
      </c>
      <c r="C94" s="31">
        <f>C95+C96+C97+C98+C99</f>
        <v>222.366</v>
      </c>
      <c r="D94" s="31">
        <f>D95+D96+D97+D98+D99</f>
        <v>222.366</v>
      </c>
      <c r="E94" s="31">
        <f>E95+E96+E97+E98+E99</f>
        <v>265.66200000000003</v>
      </c>
      <c r="F94" s="32">
        <f aca="true" t="shared" si="20" ref="F94:N94">F95+F96+F97+F98+F99</f>
        <v>287.3299999999999</v>
      </c>
      <c r="G94" s="33">
        <f t="shared" si="20"/>
        <v>263.5799999999999</v>
      </c>
      <c r="H94" s="33">
        <f t="shared" si="20"/>
        <v>263.5799999999999</v>
      </c>
      <c r="I94" s="33">
        <f t="shared" si="20"/>
        <v>307.74</v>
      </c>
      <c r="J94" s="33">
        <f t="shared" si="20"/>
        <v>288.44</v>
      </c>
      <c r="K94" s="33">
        <f t="shared" si="20"/>
        <v>288.44</v>
      </c>
      <c r="L94" s="33">
        <f t="shared" si="20"/>
        <v>290.44</v>
      </c>
      <c r="M94" s="33">
        <f t="shared" si="20"/>
        <v>288.44</v>
      </c>
      <c r="N94" s="33">
        <f t="shared" si="20"/>
        <v>288.44</v>
      </c>
      <c r="O94" s="15">
        <f>'[1]янв'!O96*2+'[1]март'!O96*4+'[1]июль'!O96*6</f>
        <v>3771.3140000000003</v>
      </c>
      <c r="P94" s="15">
        <f>'[1]янв'!P96*2+'[1]март'!P96*4+'[1]июль'!P96*6</f>
        <v>253.24</v>
      </c>
      <c r="Q94" s="15">
        <f>'[1]янв'!Q96*2+'[1]март'!Q96*4+'[1]июль'!Q96*6</f>
        <v>356.28</v>
      </c>
      <c r="R94" s="59">
        <v>3.007466439322612</v>
      </c>
      <c r="S94" s="15">
        <f>'[1]янв'!R96*2+'[1]март'!R96*4+'[1]июль'!R96*6</f>
        <v>211.836</v>
      </c>
      <c r="T94" s="63">
        <f t="shared" si="16"/>
        <v>198.7760883338766</v>
      </c>
      <c r="W94" s="64"/>
    </row>
    <row r="95" spans="1:23" ht="15.75" customHeight="1">
      <c r="A95" s="19" t="s">
        <v>88</v>
      </c>
      <c r="B95" s="3">
        <f t="shared" si="19"/>
        <v>2488.178</v>
      </c>
      <c r="C95" s="3">
        <v>171.353</v>
      </c>
      <c r="D95" s="3">
        <v>171.353</v>
      </c>
      <c r="E95" s="3">
        <v>171.352</v>
      </c>
      <c r="F95" s="20">
        <v>205.64</v>
      </c>
      <c r="G95" s="21">
        <v>205.64</v>
      </c>
      <c r="H95" s="21">
        <v>205.64</v>
      </c>
      <c r="I95" s="21">
        <v>226.2</v>
      </c>
      <c r="J95" s="21">
        <v>226.2</v>
      </c>
      <c r="K95" s="21">
        <v>226.2</v>
      </c>
      <c r="L95" s="21">
        <v>226.2</v>
      </c>
      <c r="M95" s="21">
        <v>226.2</v>
      </c>
      <c r="N95" s="22">
        <v>226.2</v>
      </c>
      <c r="O95" s="23">
        <f>'[1]янв'!O97*2+'[1]март'!O97*4+'[1]июль'!O97*6</f>
        <v>2725.982</v>
      </c>
      <c r="P95" s="23">
        <f>'[1]янв'!P97*2+'[1]март'!P97*4+'[1]июль'!P97*6</f>
        <v>183.05</v>
      </c>
      <c r="Q95" s="23">
        <f>'[1]янв'!Q97*2+'[1]март'!Q97*4+'[1]июль'!Q97*6</f>
        <v>257.52</v>
      </c>
      <c r="R95" s="60">
        <v>2.173803630443357</v>
      </c>
      <c r="S95" s="23">
        <f>'[1]янв'!R97*2+'[1]март'!R97*4+'[1]июль'!R97*6</f>
        <v>153.114</v>
      </c>
      <c r="T95" s="63">
        <f t="shared" si="16"/>
        <v>143.67581191124933</v>
      </c>
      <c r="W95" s="64"/>
    </row>
    <row r="96" spans="1:23" ht="15.75" customHeight="1">
      <c r="A96" s="19" t="s">
        <v>89</v>
      </c>
      <c r="B96" s="3">
        <f t="shared" si="19"/>
        <v>502.58</v>
      </c>
      <c r="C96" s="3">
        <v>34.613</v>
      </c>
      <c r="D96" s="3">
        <v>34.613</v>
      </c>
      <c r="E96" s="3">
        <v>34.594</v>
      </c>
      <c r="F96" s="20">
        <v>41.54</v>
      </c>
      <c r="G96" s="21">
        <v>41.54</v>
      </c>
      <c r="H96" s="21">
        <v>41.54</v>
      </c>
      <c r="I96" s="21">
        <v>45.69</v>
      </c>
      <c r="J96" s="21">
        <v>45.69</v>
      </c>
      <c r="K96" s="21">
        <v>45.69</v>
      </c>
      <c r="L96" s="21">
        <v>45.69</v>
      </c>
      <c r="M96" s="21">
        <v>45.69</v>
      </c>
      <c r="N96" s="22">
        <v>45.69</v>
      </c>
      <c r="O96" s="23">
        <f>'[1]янв'!O98*2+'[1]март'!O98*4+'[1]июль'!O98*6</f>
        <v>547.782</v>
      </c>
      <c r="P96" s="23">
        <f>'[1]янв'!P98*2+'[1]март'!P98*4+'[1]июль'!P98*6</f>
        <v>36.775999999999996</v>
      </c>
      <c r="Q96" s="23">
        <f>'[1]янв'!Q98*2+'[1]март'!Q98*4+'[1]июль'!Q98*6</f>
        <v>51.756</v>
      </c>
      <c r="R96" s="60">
        <v>0.4368879337419478</v>
      </c>
      <c r="S96" s="23">
        <f>'[1]янв'!R98*2+'[1]март'!R98*4+'[1]июль'!R98*6</f>
        <v>30.774</v>
      </c>
      <c r="T96" s="63">
        <f t="shared" si="16"/>
        <v>28.875758470327046</v>
      </c>
      <c r="W96" s="64"/>
    </row>
    <row r="97" spans="1:23" ht="29.25" customHeight="1">
      <c r="A97" s="25" t="s">
        <v>104</v>
      </c>
      <c r="B97" s="3">
        <f t="shared" si="19"/>
        <v>184.527</v>
      </c>
      <c r="C97" s="3">
        <v>13.75</v>
      </c>
      <c r="D97" s="3">
        <v>13.75</v>
      </c>
      <c r="E97" s="3">
        <v>33.277</v>
      </c>
      <c r="F97" s="20">
        <v>13.75</v>
      </c>
      <c r="G97" s="21">
        <v>13.75</v>
      </c>
      <c r="H97" s="21">
        <v>13.75</v>
      </c>
      <c r="I97" s="21">
        <v>13.75</v>
      </c>
      <c r="J97" s="21">
        <v>13.75</v>
      </c>
      <c r="K97" s="21">
        <v>13.75</v>
      </c>
      <c r="L97" s="21">
        <v>13.75</v>
      </c>
      <c r="M97" s="21">
        <v>13.75</v>
      </c>
      <c r="N97" s="22">
        <v>13.75</v>
      </c>
      <c r="O97" s="23">
        <f>'[1]янв'!O99*2+'[1]март'!O99*4+'[1]июль'!O99*6</f>
        <v>176.22199999999998</v>
      </c>
      <c r="P97" s="23">
        <f>'[1]янв'!P99*2+'[1]март'!P99*4+'[1]июль'!P99*6</f>
        <v>11.832</v>
      </c>
      <c r="Q97" s="23">
        <f>'[1]янв'!Q99*2+'[1]март'!Q99*4+'[1]июль'!Q99*6</f>
        <v>16.65</v>
      </c>
      <c r="R97" s="60">
        <v>0.14054764852004462</v>
      </c>
      <c r="S97" s="23">
        <f>'[1]янв'!R99*2+'[1]март'!R99*4+'[1]июль'!R99*6</f>
        <v>9.894</v>
      </c>
      <c r="T97" s="63">
        <f t="shared" si="16"/>
        <v>9.289384390813533</v>
      </c>
      <c r="W97" s="64"/>
    </row>
    <row r="98" spans="1:23" ht="29.25" customHeight="1">
      <c r="A98" s="25" t="s">
        <v>90</v>
      </c>
      <c r="B98" s="3">
        <f t="shared" si="19"/>
        <v>45.54699999999998</v>
      </c>
      <c r="C98" s="3">
        <v>2.65</v>
      </c>
      <c r="D98" s="3">
        <v>2.65</v>
      </c>
      <c r="E98" s="3">
        <v>15.497</v>
      </c>
      <c r="F98" s="20">
        <v>2.65</v>
      </c>
      <c r="G98" s="21">
        <v>2.65</v>
      </c>
      <c r="H98" s="21">
        <v>2.65</v>
      </c>
      <c r="I98" s="21">
        <v>2.8</v>
      </c>
      <c r="J98" s="21">
        <v>2.8</v>
      </c>
      <c r="K98" s="21">
        <v>2.8</v>
      </c>
      <c r="L98" s="21">
        <v>2.8</v>
      </c>
      <c r="M98" s="21">
        <v>2.8</v>
      </c>
      <c r="N98" s="22">
        <v>2.8</v>
      </c>
      <c r="O98" s="23">
        <f>'[1]янв'!O100*2+'[1]март'!O100*4+'[1]июль'!O100*6</f>
        <v>175.70600000000002</v>
      </c>
      <c r="P98" s="23">
        <f>'[1]янв'!P100*2+'[1]март'!P100*4+'[1]июль'!P100*6</f>
        <v>11.796</v>
      </c>
      <c r="Q98" s="23">
        <f>'[1]янв'!Q100*2+'[1]март'!Q100*4+'[1]июль'!Q100*6</f>
        <v>16.602</v>
      </c>
      <c r="R98" s="60">
        <v>0.14014246610989678</v>
      </c>
      <c r="S98" s="23">
        <f>'[1]янв'!R100*2+'[1]март'!R100*4+'[1]июль'!R100*6</f>
        <v>9.870000000000001</v>
      </c>
      <c r="T98" s="63">
        <f t="shared" si="16"/>
        <v>9.26260418356074</v>
      </c>
      <c r="W98" s="64"/>
    </row>
    <row r="99" spans="1:23" ht="29.25" customHeight="1">
      <c r="A99" s="25" t="s">
        <v>91</v>
      </c>
      <c r="B99" s="3">
        <f t="shared" si="19"/>
        <v>55.992000000000004</v>
      </c>
      <c r="C99" s="3">
        <v>0</v>
      </c>
      <c r="D99" s="3">
        <v>0</v>
      </c>
      <c r="E99" s="3">
        <v>10.942</v>
      </c>
      <c r="F99" s="20">
        <v>23.75</v>
      </c>
      <c r="G99" s="21">
        <v>0</v>
      </c>
      <c r="H99" s="21">
        <v>0</v>
      </c>
      <c r="I99" s="21">
        <v>19.3</v>
      </c>
      <c r="J99" s="21">
        <v>0</v>
      </c>
      <c r="K99" s="21">
        <v>0</v>
      </c>
      <c r="L99" s="21">
        <v>2</v>
      </c>
      <c r="M99" s="21">
        <v>0</v>
      </c>
      <c r="N99" s="22">
        <v>0</v>
      </c>
      <c r="O99" s="23">
        <f>'[1]янв'!O101*2+'[1]март'!O101*4+'[1]июль'!O101*6</f>
        <v>145.622</v>
      </c>
      <c r="P99" s="23">
        <f>'[1]янв'!P101*2+'[1]март'!P101*4+'[1]июль'!P101*6</f>
        <v>9.786000000000001</v>
      </c>
      <c r="Q99" s="23">
        <f>'[1]янв'!Q101*2+'[1]март'!Q101*4+'[1]июль'!Q101*6</f>
        <v>13.751999999999999</v>
      </c>
      <c r="R99" s="60">
        <v>0.1160847605073666</v>
      </c>
      <c r="S99" s="23">
        <f>'[1]янв'!R101*2+'[1]март'!R101*4+'[1]июль'!R101*6</f>
        <v>8.184</v>
      </c>
      <c r="T99" s="63">
        <f t="shared" si="16"/>
        <v>7.67252937792599</v>
      </c>
      <c r="W99" s="64"/>
    </row>
    <row r="100" spans="1:23" s="45" customFormat="1" ht="29.25" customHeight="1">
      <c r="A100" s="40" t="s">
        <v>92</v>
      </c>
      <c r="B100" s="41">
        <f t="shared" si="19"/>
        <v>720.8040000000001</v>
      </c>
      <c r="C100" s="41">
        <v>58.3</v>
      </c>
      <c r="D100" s="41">
        <v>59.6</v>
      </c>
      <c r="E100" s="41">
        <v>66.504</v>
      </c>
      <c r="F100" s="42">
        <v>59.6</v>
      </c>
      <c r="G100" s="43">
        <v>59.6</v>
      </c>
      <c r="H100" s="43">
        <v>59.6</v>
      </c>
      <c r="I100" s="43">
        <v>59.6</v>
      </c>
      <c r="J100" s="43">
        <v>59.6</v>
      </c>
      <c r="K100" s="43">
        <v>59.6</v>
      </c>
      <c r="L100" s="43">
        <v>59.6</v>
      </c>
      <c r="M100" s="43">
        <v>59.6</v>
      </c>
      <c r="N100" s="44">
        <v>59.6</v>
      </c>
      <c r="O100" s="15">
        <f>'[1]янв'!O102*2+'[1]март'!O102*4+'[1]июль'!O102*6</f>
        <v>1127.676</v>
      </c>
      <c r="P100" s="15">
        <f>'[1]янв'!P102*2+'[1]март'!P102*4+'[1]июль'!P102*6</f>
        <v>120.286</v>
      </c>
      <c r="Q100" s="15">
        <f>'[1]янв'!Q102*2+'[1]март'!Q102*4+'[1]июль'!Q102*6</f>
        <v>125.334</v>
      </c>
      <c r="R100" s="59">
        <f>R101+R102+R103+R106+R107+R108</f>
        <v>1.0821611623959209</v>
      </c>
      <c r="S100" s="15">
        <f>'[1]янв'!R102*2+'[1]март'!R102*4+'[1]июль'!R102*6</f>
        <v>42.15</v>
      </c>
      <c r="T100" s="63">
        <f t="shared" si="16"/>
        <v>71.52457629962848</v>
      </c>
      <c r="W100" s="64"/>
    </row>
    <row r="101" spans="1:23" ht="15.75" customHeight="1">
      <c r="A101" s="19" t="s">
        <v>111</v>
      </c>
      <c r="B101" s="3"/>
      <c r="C101" s="3"/>
      <c r="D101" s="3"/>
      <c r="E101" s="3"/>
      <c r="F101" s="20"/>
      <c r="G101" s="21"/>
      <c r="H101" s="21"/>
      <c r="I101" s="21"/>
      <c r="J101" s="21"/>
      <c r="K101" s="21"/>
      <c r="L101" s="21"/>
      <c r="M101" s="21"/>
      <c r="N101" s="22"/>
      <c r="O101" s="23">
        <f>'[1]янв'!O103*2+'[1]март'!O103*4+'[1]июль'!O103*6</f>
        <v>299.812</v>
      </c>
      <c r="P101" s="23">
        <f>'[1]янв'!P103*2+'[1]март'!P103*4+'[1]июль'!P103*6</f>
        <v>31.772</v>
      </c>
      <c r="Q101" s="23">
        <f>'[1]янв'!Q103*2+'[1]март'!Q103*4+'[1]июль'!Q103*6</f>
        <v>33.102000000000004</v>
      </c>
      <c r="R101" s="60">
        <v>0.3</v>
      </c>
      <c r="S101" s="23">
        <f>'[1]янв'!R103*2+'[1]март'!R103*4+'[1]июль'!R103*6</f>
        <v>11.129999999999999</v>
      </c>
      <c r="T101" s="63">
        <f t="shared" si="16"/>
        <v>19.828260000000004</v>
      </c>
      <c r="W101" s="64"/>
    </row>
    <row r="102" spans="1:23" ht="15.75" customHeight="1">
      <c r="A102" s="19" t="s">
        <v>93</v>
      </c>
      <c r="B102" s="3"/>
      <c r="C102" s="3"/>
      <c r="D102" s="3"/>
      <c r="E102" s="3"/>
      <c r="F102" s="20"/>
      <c r="G102" s="21"/>
      <c r="H102" s="21"/>
      <c r="I102" s="21"/>
      <c r="J102" s="21"/>
      <c r="K102" s="21"/>
      <c r="L102" s="21"/>
      <c r="M102" s="21"/>
      <c r="N102" s="22"/>
      <c r="O102" s="23">
        <f>'[1]янв'!O105*2+'[1]март'!O105*4+'[1]июль'!O105*6</f>
        <v>406.506</v>
      </c>
      <c r="P102" s="23">
        <f>'[1]янв'!P105*2+'[1]март'!P105*4+'[1]июль'!P105*6</f>
        <v>42.245999999999995</v>
      </c>
      <c r="Q102" s="23">
        <f>'[1]янв'!Q105*2+'[1]март'!Q105*4+'[1]июль'!Q105*6</f>
        <v>44.019999999999996</v>
      </c>
      <c r="R102" s="60">
        <v>0.37158603530644835</v>
      </c>
      <c r="S102" s="23">
        <f>'[1]янв'!R105*2+'[1]март'!R105*4+'[1]июль'!R105*6</f>
        <v>14.802</v>
      </c>
      <c r="T102" s="63">
        <f t="shared" si="16"/>
        <v>24.559681734751457</v>
      </c>
      <c r="W102" s="64"/>
    </row>
    <row r="103" spans="1:23" ht="15.75" customHeight="1">
      <c r="A103" s="19" t="s">
        <v>94</v>
      </c>
      <c r="B103" s="3"/>
      <c r="C103" s="3"/>
      <c r="D103" s="3"/>
      <c r="E103" s="3"/>
      <c r="F103" s="20"/>
      <c r="G103" s="21"/>
      <c r="H103" s="21"/>
      <c r="I103" s="21"/>
      <c r="J103" s="21"/>
      <c r="K103" s="21"/>
      <c r="L103" s="21"/>
      <c r="M103" s="21"/>
      <c r="N103" s="22"/>
      <c r="O103" s="23">
        <f>'[1]янв'!O106*2+'[1]март'!O106*4+'[1]июль'!O106*6</f>
        <v>32.344</v>
      </c>
      <c r="P103" s="23">
        <f>'[1]янв'!P106*2+'[1]март'!P106*4+'[1]июль'!P106*6</f>
        <v>3.356</v>
      </c>
      <c r="Q103" s="23">
        <f>'[1]янв'!Q106*2+'[1]март'!Q106*4+'[1]июль'!Q106*6</f>
        <v>3.4979999999999998</v>
      </c>
      <c r="R103" s="60">
        <v>0.2145987274524035</v>
      </c>
      <c r="S103" s="23">
        <f>'[1]янв'!R106*2+'[1]март'!R106*4+'[1]июль'!R106*6</f>
        <v>1.1820000000000002</v>
      </c>
      <c r="T103" s="63">
        <f t="shared" si="16"/>
        <v>14.183731211984647</v>
      </c>
      <c r="W103" s="64"/>
    </row>
    <row r="104" spans="1:23" ht="15.75" customHeight="1">
      <c r="A104" s="19" t="s">
        <v>95</v>
      </c>
      <c r="B104" s="3"/>
      <c r="C104" s="3"/>
      <c r="D104" s="3"/>
      <c r="E104" s="3"/>
      <c r="F104" s="20"/>
      <c r="G104" s="21"/>
      <c r="H104" s="21"/>
      <c r="I104" s="21"/>
      <c r="J104" s="21"/>
      <c r="K104" s="21"/>
      <c r="L104" s="21"/>
      <c r="M104" s="21"/>
      <c r="N104" s="22"/>
      <c r="O104" s="23">
        <f>'[1]янв'!O107*2+'[1]март'!O107*4+'[1]июль'!O107*6</f>
        <v>26.923999999999992</v>
      </c>
      <c r="P104" s="23">
        <f>'[1]янв'!P107*2+'[1]март'!P107*4+'[1]июль'!P107*6</f>
        <v>2.7960000000000003</v>
      </c>
      <c r="Q104" s="23">
        <f>'[1]янв'!Q107*2+'[1]март'!Q107*4+'[1]июль'!Q107*6</f>
        <v>2.9219999999999997</v>
      </c>
      <c r="R104" s="60">
        <v>0.17853471501863852</v>
      </c>
      <c r="S104" s="23">
        <f>'[1]янв'!R107*2+'[1]март'!R107*4+'[1]июль'!R107*6</f>
        <v>0.984</v>
      </c>
      <c r="T104" s="63">
        <f t="shared" si="16"/>
        <v>11.8001091613849</v>
      </c>
      <c r="W104" s="64"/>
    </row>
    <row r="105" spans="1:23" ht="15.75" customHeight="1">
      <c r="A105" s="19" t="s">
        <v>96</v>
      </c>
      <c r="B105" s="3"/>
      <c r="C105" s="3"/>
      <c r="D105" s="3"/>
      <c r="E105" s="3"/>
      <c r="F105" s="20"/>
      <c r="G105" s="21"/>
      <c r="H105" s="21"/>
      <c r="I105" s="21"/>
      <c r="J105" s="21"/>
      <c r="K105" s="21"/>
      <c r="L105" s="21"/>
      <c r="M105" s="21"/>
      <c r="N105" s="22"/>
      <c r="O105" s="23">
        <f>'[1]янв'!O108*2+'[1]март'!O108*4+'[1]июль'!O108*6</f>
        <v>5.419508</v>
      </c>
      <c r="P105" s="23">
        <f>'[1]янв'!P108*2+'[1]март'!P108*4+'[1]июль'!P108*6</f>
        <v>0.556</v>
      </c>
      <c r="Q105" s="23">
        <f>'[1]янв'!Q108*2+'[1]март'!Q108*4+'[1]июль'!Q108*6</f>
        <v>0.6040000000000001</v>
      </c>
      <c r="R105" s="60">
        <v>0.036064012433764975</v>
      </c>
      <c r="S105" s="23">
        <f>'[1]янв'!R108*2+'[1]март'!R108*4+'[1]июль'!R108*6</f>
        <v>0.198</v>
      </c>
      <c r="T105" s="63">
        <f t="shared" si="16"/>
        <v>2.383622050599749</v>
      </c>
      <c r="W105" s="64"/>
    </row>
    <row r="106" spans="1:23" ht="15.75" customHeight="1">
      <c r="A106" s="19" t="s">
        <v>97</v>
      </c>
      <c r="B106" s="3"/>
      <c r="C106" s="3"/>
      <c r="D106" s="3"/>
      <c r="E106" s="3"/>
      <c r="F106" s="20"/>
      <c r="G106" s="21"/>
      <c r="H106" s="21"/>
      <c r="I106" s="21"/>
      <c r="J106" s="21"/>
      <c r="K106" s="21"/>
      <c r="L106" s="21"/>
      <c r="M106" s="21"/>
      <c r="N106" s="22"/>
      <c r="O106" s="23">
        <f>'[1]янв'!O109*2+'[1]март'!O109*4+'[1]июль'!O109*6</f>
        <v>4.388000000000002</v>
      </c>
      <c r="P106" s="23">
        <f>'[1]янв'!P109*2+'[1]март'!P109*4+'[1]июль'!P109*6</f>
        <v>0.45599999999999996</v>
      </c>
      <c r="Q106" s="23">
        <f>'[1]янв'!Q109*2+'[1]март'!Q109*4+'[1]июль'!Q109*6</f>
        <v>0.48</v>
      </c>
      <c r="R106" s="23">
        <v>0.0040518241014787645</v>
      </c>
      <c r="S106" s="23">
        <f>'[1]янв'!R109*2+'[1]март'!R109*4+'[1]июль'!R109*6</f>
        <v>0.162</v>
      </c>
      <c r="T106" s="63">
        <f t="shared" si="16"/>
        <v>0.26780207252795774</v>
      </c>
      <c r="W106" s="64"/>
    </row>
    <row r="107" spans="1:23" ht="15.75" customHeight="1">
      <c r="A107" s="19" t="s">
        <v>98</v>
      </c>
      <c r="B107" s="3"/>
      <c r="C107" s="3"/>
      <c r="D107" s="3"/>
      <c r="E107" s="3"/>
      <c r="F107" s="20"/>
      <c r="G107" s="21"/>
      <c r="H107" s="21"/>
      <c r="I107" s="21"/>
      <c r="J107" s="21"/>
      <c r="K107" s="21"/>
      <c r="L107" s="21"/>
      <c r="M107" s="21"/>
      <c r="N107" s="22"/>
      <c r="O107" s="23">
        <f>'[1]янв'!O110*2+'[1]март'!O110*4+'[1]июль'!O110*6</f>
        <v>39.026</v>
      </c>
      <c r="P107" s="23">
        <f>'[1]янв'!P110*2+'[1]март'!P110*4+'[1]июль'!P110*6</f>
        <v>4.056</v>
      </c>
      <c r="Q107" s="23">
        <f>'[1]янв'!Q110*2+'[1]март'!Q110*4+'[1]июль'!Q110*6</f>
        <v>4.23</v>
      </c>
      <c r="R107" s="60">
        <v>0.03570669989428162</v>
      </c>
      <c r="S107" s="23">
        <f>'[1]янв'!R110*2+'[1]март'!R110*4+'[1]июль'!R110*6</f>
        <v>1.416</v>
      </c>
      <c r="T107" s="63">
        <f t="shared" si="16"/>
        <v>2.360005764152629</v>
      </c>
      <c r="W107" s="64"/>
    </row>
    <row r="108" spans="1:23" ht="15.75" customHeight="1">
      <c r="A108" s="19" t="s">
        <v>105</v>
      </c>
      <c r="B108" s="3"/>
      <c r="C108" s="3"/>
      <c r="D108" s="3"/>
      <c r="E108" s="3"/>
      <c r="F108" s="20"/>
      <c r="G108" s="21"/>
      <c r="H108" s="21"/>
      <c r="I108" s="21"/>
      <c r="J108" s="21"/>
      <c r="K108" s="21"/>
      <c r="L108" s="21"/>
      <c r="M108" s="21"/>
      <c r="N108" s="22"/>
      <c r="O108" s="23"/>
      <c r="P108" s="23"/>
      <c r="Q108" s="23"/>
      <c r="R108" s="60">
        <v>0.1562178756413087</v>
      </c>
      <c r="S108" s="23"/>
      <c r="T108" s="63">
        <f t="shared" si="16"/>
        <v>10.325095516211785</v>
      </c>
      <c r="W108" s="64"/>
    </row>
    <row r="109" spans="1:23" s="45" customFormat="1" ht="30" customHeight="1">
      <c r="A109" s="40" t="s">
        <v>99</v>
      </c>
      <c r="B109" s="41">
        <f>SUM(C109:N109)</f>
        <v>169.161</v>
      </c>
      <c r="C109" s="41">
        <v>29.785</v>
      </c>
      <c r="D109" s="41">
        <v>11.9</v>
      </c>
      <c r="E109" s="41">
        <v>12.216</v>
      </c>
      <c r="F109" s="42">
        <v>11.9</v>
      </c>
      <c r="G109" s="43">
        <v>11.9</v>
      </c>
      <c r="H109" s="43">
        <v>11.9</v>
      </c>
      <c r="I109" s="43">
        <v>13.26</v>
      </c>
      <c r="J109" s="43">
        <v>13.26</v>
      </c>
      <c r="K109" s="43">
        <v>13.26</v>
      </c>
      <c r="L109" s="43">
        <v>13.26</v>
      </c>
      <c r="M109" s="43">
        <v>13.26</v>
      </c>
      <c r="N109" s="44">
        <v>13.26</v>
      </c>
      <c r="O109" s="15">
        <f>'[1]янв'!O111*2+'[1]март'!O111*4+'[1]июль'!O111*6</f>
        <v>200.058</v>
      </c>
      <c r="P109" s="15">
        <f>'[1]янв'!P111*2+'[1]март'!P111*4+'[1]июль'!P111*6</f>
        <v>18.636</v>
      </c>
      <c r="Q109" s="15">
        <f>'[1]янв'!Q111*2+'[1]март'!Q111*4+'[1]июль'!Q111*6</f>
        <v>23.453999999999997</v>
      </c>
      <c r="R109" s="59">
        <v>0.12832182641964643</v>
      </c>
      <c r="S109" s="15">
        <f>'[1]янв'!R111*2+'[1]март'!R111*4+'[1]июль'!R111*6</f>
        <v>10.128</v>
      </c>
      <c r="T109" s="63">
        <f t="shared" si="16"/>
        <v>8.481328459745397</v>
      </c>
      <c r="W109" s="64"/>
    </row>
    <row r="110" spans="1:23" s="45" customFormat="1" ht="49.5" customHeight="1">
      <c r="A110" s="40" t="s">
        <v>100</v>
      </c>
      <c r="B110" s="41">
        <f>SUM(C110:N110)</f>
        <v>292.7179999999999</v>
      </c>
      <c r="C110" s="41">
        <v>30.18</v>
      </c>
      <c r="D110" s="41">
        <v>30.18</v>
      </c>
      <c r="E110" s="41">
        <v>77.558</v>
      </c>
      <c r="F110" s="42">
        <v>17.2</v>
      </c>
      <c r="G110" s="43">
        <v>17.2</v>
      </c>
      <c r="H110" s="43">
        <v>17.2</v>
      </c>
      <c r="I110" s="43">
        <v>17.2</v>
      </c>
      <c r="J110" s="43">
        <v>17.2</v>
      </c>
      <c r="K110" s="43">
        <v>17.2</v>
      </c>
      <c r="L110" s="43">
        <v>17.2</v>
      </c>
      <c r="M110" s="43">
        <v>17.2</v>
      </c>
      <c r="N110" s="44">
        <v>17.2</v>
      </c>
      <c r="O110" s="15">
        <f>'[1]янв'!O112*2+'[1]март'!O112*4+'[1]июль'!O112*6</f>
        <v>570.6320000000001</v>
      </c>
      <c r="P110" s="15">
        <f>'[1]янв'!P112*2+'[1]март'!P112*4+'[1]июль'!P112*6</f>
        <v>59.15</v>
      </c>
      <c r="Q110" s="15">
        <f>'[1]янв'!Q112*2+'[1]март'!Q112*4+'[1]июль'!Q112*6</f>
        <v>59.656</v>
      </c>
      <c r="R110" s="59">
        <v>0.5035742054121191</v>
      </c>
      <c r="S110" s="15">
        <f>'[1]янв'!R112*2+'[1]март'!R112*4+'[1]июль'!R112*6</f>
        <v>20.717999999999996</v>
      </c>
      <c r="T110" s="63">
        <f t="shared" si="16"/>
        <v>33.28333424734968</v>
      </c>
      <c r="W110" s="64"/>
    </row>
    <row r="111" spans="1:23" ht="15.75" customHeight="1">
      <c r="A111" s="19" t="s">
        <v>101</v>
      </c>
      <c r="B111" s="3"/>
      <c r="C111" s="3"/>
      <c r="D111" s="3"/>
      <c r="E111" s="3"/>
      <c r="F111" s="20"/>
      <c r="G111" s="21"/>
      <c r="H111" s="21"/>
      <c r="I111" s="21"/>
      <c r="J111" s="21"/>
      <c r="K111" s="21"/>
      <c r="L111" s="21"/>
      <c r="M111" s="21"/>
      <c r="N111" s="22"/>
      <c r="O111" s="23">
        <f>'[1]янв'!O113*2+'[1]март'!O113*4+'[1]июль'!O113*6</f>
        <v>332.936</v>
      </c>
      <c r="P111" s="23">
        <f>'[1]янв'!P113*2+'[1]март'!P113*4+'[1]июль'!P113*6</f>
        <v>26.53</v>
      </c>
      <c r="Q111" s="23">
        <f>'[1]янв'!Q113*2+'[1]март'!Q113*4+'[1]июль'!Q113*6</f>
        <v>35.908</v>
      </c>
      <c r="R111" s="60">
        <v>0.3031102079914572</v>
      </c>
      <c r="S111" s="23">
        <f>'[1]янв'!R113*2+'[1]март'!R113*4+'[1]июль'!R113*6</f>
        <v>16.182</v>
      </c>
      <c r="T111" s="63">
        <f t="shared" si="16"/>
        <v>20.033826709028975</v>
      </c>
      <c r="W111" s="64"/>
    </row>
    <row r="112" spans="1:23" ht="15.75" customHeight="1">
      <c r="A112" s="19" t="s">
        <v>102</v>
      </c>
      <c r="B112" s="3"/>
      <c r="C112" s="3"/>
      <c r="D112" s="3"/>
      <c r="E112" s="3"/>
      <c r="F112" s="20"/>
      <c r="G112" s="21"/>
      <c r="H112" s="21"/>
      <c r="I112" s="21"/>
      <c r="J112" s="21"/>
      <c r="K112" s="21"/>
      <c r="L112" s="21"/>
      <c r="M112" s="21"/>
      <c r="N112" s="22"/>
      <c r="O112" s="23">
        <f>'[1]янв'!O114*2+'[1]март'!O114*4+'[1]июль'!O114*6</f>
        <v>234.19000000000005</v>
      </c>
      <c r="P112" s="23">
        <f>'[1]янв'!P114*2+'[1]март'!P114*4+'[1]июль'!P114*6</f>
        <v>32.338</v>
      </c>
      <c r="Q112" s="23">
        <f>'[1]янв'!Q114*2+'[1]март'!Q114*4+'[1]июль'!Q114*6</f>
        <v>23.363999999999997</v>
      </c>
      <c r="R112" s="60">
        <v>0.19722253813947885</v>
      </c>
      <c r="S112" s="23">
        <f>'[1]янв'!R114*2+'[1]март'!R114*4+'[1]июль'!R114*6</f>
        <v>4.362</v>
      </c>
      <c r="T112" s="63">
        <f t="shared" si="16"/>
        <v>13.035265880298342</v>
      </c>
      <c r="W112" s="64"/>
    </row>
    <row r="113" spans="1:23" ht="15.75" customHeight="1">
      <c r="A113" s="19" t="s">
        <v>103</v>
      </c>
      <c r="B113" s="3"/>
      <c r="C113" s="3"/>
      <c r="D113" s="3"/>
      <c r="E113" s="3"/>
      <c r="F113" s="20"/>
      <c r="G113" s="21"/>
      <c r="H113" s="21"/>
      <c r="I113" s="21"/>
      <c r="J113" s="21"/>
      <c r="K113" s="21"/>
      <c r="L113" s="21"/>
      <c r="M113" s="21"/>
      <c r="N113" s="22"/>
      <c r="O113" s="23">
        <f>'[1]янв'!O115*2+'[1]март'!O115*4+'[1]июль'!O115*6</f>
        <v>3.5060000000000002</v>
      </c>
      <c r="P113" s="23">
        <f>'[1]янв'!P115*2+'[1]март'!P115*4+'[1]июль'!P115*6</f>
        <v>0.28200000000000003</v>
      </c>
      <c r="Q113" s="23">
        <f>'[1]янв'!Q115*2+'[1]март'!Q115*4+'[1]июль'!Q115*6</f>
        <v>0.384</v>
      </c>
      <c r="R113" s="23">
        <v>0.0032414592811830113</v>
      </c>
      <c r="S113" s="23">
        <f>'[1]янв'!R115*2+'[1]март'!R115*4+'[1]июль'!R115*6</f>
        <v>0.174</v>
      </c>
      <c r="T113" s="63">
        <f t="shared" si="16"/>
        <v>0.21424165802236622</v>
      </c>
      <c r="W113" s="64"/>
    </row>
    <row r="114" spans="1:23" ht="15.75" customHeight="1">
      <c r="A114" s="65" t="s">
        <v>108</v>
      </c>
      <c r="B114" s="3"/>
      <c r="C114" s="3"/>
      <c r="D114" s="3"/>
      <c r="E114" s="3"/>
      <c r="F114" s="20"/>
      <c r="G114" s="21"/>
      <c r="H114" s="21"/>
      <c r="I114" s="21"/>
      <c r="J114" s="21"/>
      <c r="K114" s="21"/>
      <c r="L114" s="21"/>
      <c r="M114" s="21"/>
      <c r="N114" s="22"/>
      <c r="O114" s="23"/>
      <c r="P114" s="23"/>
      <c r="Q114" s="23"/>
      <c r="R114" s="66">
        <v>0.65504</v>
      </c>
      <c r="S114" s="23"/>
      <c r="T114" s="63">
        <f t="shared" si="16"/>
        <v>43.294344767999995</v>
      </c>
      <c r="W114" s="64"/>
    </row>
    <row r="115" spans="15:20" ht="15.75" customHeight="1" hidden="1">
      <c r="O115" s="46" t="e">
        <f>O81+O86+O91+O95+#REF!</f>
        <v>#REF!</v>
      </c>
      <c r="R115" s="1">
        <v>0</v>
      </c>
      <c r="T115">
        <f aca="true" t="shared" si="21" ref="T115:T124">R115*$T$2*6</f>
        <v>0</v>
      </c>
    </row>
    <row r="116" spans="15:20" ht="15.75" customHeight="1" hidden="1">
      <c r="O116" s="46" t="e">
        <f>O82+O87+O92+O96+#REF!</f>
        <v>#REF!</v>
      </c>
      <c r="R116" s="1">
        <v>0</v>
      </c>
      <c r="T116">
        <f t="shared" si="21"/>
        <v>0</v>
      </c>
    </row>
    <row r="117" spans="18:20" ht="15.75" customHeight="1" hidden="1">
      <c r="R117" s="1">
        <v>0</v>
      </c>
      <c r="T117">
        <f t="shared" si="21"/>
        <v>0</v>
      </c>
    </row>
    <row r="118" spans="15:20" ht="15.75" customHeight="1" hidden="1">
      <c r="O118" s="46" t="e">
        <f>O80+O90+#REF!+#REF!</f>
        <v>#REF!</v>
      </c>
      <c r="R118" s="1">
        <v>0</v>
      </c>
      <c r="T118">
        <f t="shared" si="21"/>
        <v>0</v>
      </c>
    </row>
    <row r="119" spans="15:20" ht="15.75" customHeight="1" hidden="1">
      <c r="O119" s="46" t="e">
        <f>O90+#REF!+#REF!</f>
        <v>#REF!</v>
      </c>
      <c r="P119" s="46"/>
      <c r="Q119" s="46"/>
      <c r="R119" s="46">
        <v>0</v>
      </c>
      <c r="S119" s="46"/>
      <c r="T119">
        <f t="shared" si="21"/>
        <v>0</v>
      </c>
    </row>
    <row r="120" spans="15:20" ht="15.75" customHeight="1" hidden="1">
      <c r="O120" s="46">
        <f>O85</f>
        <v>772.7860000000001</v>
      </c>
      <c r="R120" s="1">
        <v>0</v>
      </c>
      <c r="T120">
        <f t="shared" si="21"/>
        <v>0</v>
      </c>
    </row>
    <row r="121" spans="15:20" ht="15.75" customHeight="1" hidden="1">
      <c r="O121" s="46" t="e">
        <f>O81+O86+O91+O95+#REF!</f>
        <v>#REF!</v>
      </c>
      <c r="R121" s="1">
        <v>0</v>
      </c>
      <c r="T121">
        <f t="shared" si="21"/>
        <v>0</v>
      </c>
    </row>
    <row r="122" spans="15:20" ht="15.75" customHeight="1" hidden="1">
      <c r="O122" s="46" t="e">
        <f>O82+O87+O92+O96+#REF!</f>
        <v>#REF!</v>
      </c>
      <c r="R122" s="1">
        <v>0</v>
      </c>
      <c r="T122">
        <f t="shared" si="21"/>
        <v>0</v>
      </c>
    </row>
    <row r="123" spans="15:20" ht="15.75" customHeight="1" hidden="1">
      <c r="O123" s="46" t="e">
        <f>O80+O85+O90+#REF!+#REF!</f>
        <v>#REF!</v>
      </c>
      <c r="R123" s="1">
        <v>0</v>
      </c>
      <c r="T123">
        <f t="shared" si="21"/>
        <v>0</v>
      </c>
    </row>
    <row r="124" spans="18:20" ht="15.75" customHeight="1" hidden="1">
      <c r="R124" s="1">
        <v>0</v>
      </c>
      <c r="T124">
        <f t="shared" si="21"/>
        <v>0</v>
      </c>
    </row>
    <row r="125" spans="1:18" ht="15.75" customHeight="1">
      <c r="A125" s="55" t="s">
        <v>107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56"/>
      <c r="P125" s="12"/>
      <c r="Q125" s="57">
        <v>3.27</v>
      </c>
      <c r="R125" s="62">
        <v>3.65</v>
      </c>
    </row>
    <row r="126" ht="15.75" customHeight="1">
      <c r="O126" s="4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dcterms:created xsi:type="dcterms:W3CDTF">2017-03-23T11:45:29Z</dcterms:created>
  <dcterms:modified xsi:type="dcterms:W3CDTF">2021-02-09T14:36:43Z</dcterms:modified>
  <cp:category/>
  <cp:version/>
  <cp:contentType/>
  <cp:contentStatus/>
</cp:coreProperties>
</file>