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8448" activeTab="0"/>
  </bookViews>
  <sheets>
    <sheet name="2019" sheetId="1" r:id="rId1"/>
  </sheets>
  <externalReferences>
    <externalReference r:id="rId4"/>
    <externalReference r:id="rId5"/>
  </externalReferences>
  <definedNames>
    <definedName name="_xlnm.Print_Area" localSheetId="0">'2019'!$A$1:$S$226</definedName>
  </definedNames>
  <calcPr fullCalcOnLoad="1"/>
</workbook>
</file>

<file path=xl/sharedStrings.xml><?xml version="1.0" encoding="utf-8"?>
<sst xmlns="http://schemas.openxmlformats.org/spreadsheetml/2006/main" count="283" uniqueCount="120">
  <si>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</si>
  <si>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</si>
  <si>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</si>
  <si>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</si>
  <si>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</si>
  <si>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</si>
  <si>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</si>
  <si>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</si>
  <si>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</si>
  <si>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</si>
  <si>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</si>
  <si>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</si>
  <si>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</si>
  <si>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</si>
  <si>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</si>
  <si>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</si>
  <si>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</si>
  <si>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</si>
  <si>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</si>
  <si>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</si>
  <si>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</si>
  <si>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</si>
  <si>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</si>
  <si>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</si>
  <si>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</si>
  <si>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</si>
  <si>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</si>
  <si>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</si>
  <si>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</si>
  <si>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</si>
  <si>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</si>
  <si>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</si>
  <si>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</si>
  <si>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</si>
  <si>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</si>
  <si>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</si>
  <si>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</si>
  <si>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</si>
  <si>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</si>
  <si>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</si>
  <si>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</si>
  <si>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</si>
  <si>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</si>
  <si>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</si>
  <si>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</si>
  <si>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</si>
  <si>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</si>
  <si>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</si>
  <si>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</si>
  <si>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</si>
  <si>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</si>
  <si>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</si>
  <si>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</si>
  <si>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</si>
  <si>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</si>
  <si>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</si>
  <si>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</si>
  <si>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</si>
  <si>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</si>
  <si>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</si>
  <si>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</si>
  <si>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</si>
  <si>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</si>
  <si>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</si>
  <si>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</si>
  <si>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</si>
  <si>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</si>
  <si>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</si>
  <si>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</si>
  <si>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</si>
  <si>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</si>
  <si>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</si>
  <si>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</si>
  <si>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</si>
  <si>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</si>
  <si>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</si>
  <si>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</si>
  <si>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</si>
  <si>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</si>
  <si>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</si>
  <si>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</si>
  <si>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</si>
  <si>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</si>
  <si>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</si>
  <si>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</si>
  <si>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</si>
  <si>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</si>
  <si>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</si>
  <si>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</si>
  <si>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</si>
  <si>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</si>
  <si>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</si>
  <si>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</si>
  <si>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</si>
  <si>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</si>
  <si>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</si>
  <si>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</si>
  <si>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</si>
  <si>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</si>
  <si>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</si>
  <si>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</si>
  <si>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</si>
  <si>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</si>
  <si>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</si>
  <si>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</si>
  <si>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</si>
  <si>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</si>
  <si>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</si>
  <si>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</si>
  <si>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</si>
  <si>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</si>
  <si>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</si>
  <si>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</si>
  <si>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</si>
  <si>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</si>
  <si>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</si>
  <si>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</si>
  <si>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 xml:space="preserve">      Электроэнергия (ОДН), норматив, кВт/м2</t>
  </si>
  <si>
    <t>Тариф на содержание жилья по МКД № 8 по ул. Майской с 01.07.2019.по 01.07.2020.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</si>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</sst>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A3">
            <v>10702.4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7"/>
  <sheetViews>
    <sheetView tabSelected="1" zoomScalePageLayoutView="0" workbookViewId="0" topLeftCell="A1">
      <pane xSplit="5448" topLeftCell="A1" activePane="topRight" state="split"/>
      <selection pane="topLeft" activeCell="A103" sqref="A103:IV103"/>
      <selection pane="topRight" activeCell="U79" sqref="U79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0" width="0" style="0" hidden="1" customWidth="1"/>
  </cols>
  <sheetData>
    <row r="1" spans="1:19" ht="32.25" customHeight="1">
      <c r="A1" s="77" t="s">
        <v>118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7" t="s">
        <v>112</v>
      </c>
      <c r="R2" s="57" t="s">
        <v>115</v>
      </c>
      <c r="S2" s="57" t="s">
        <v>113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3">
        <f>'[2]ноябрь'!$AA$3</f>
        <v>10702.4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>F79+F116+F125+F135+F156+F176+F196+F205+F213+F220+F221+F222+F223+F224</f>
        <v>1309.656</v>
      </c>
      <c r="G78" s="40">
        <f>G79+G116+G125+G135+G156+G176+G196+G205+G213+G220+G221+G222+G223+G224</f>
        <v>1196.3070000000002</v>
      </c>
      <c r="H78" s="40">
        <f>H79+H116+H125+H135+H156+H176+H196+H205+H213+H220+H221+H222+H223+H224</f>
        <v>1280.277</v>
      </c>
      <c r="I78" s="40">
        <f>I79+I116+I125+I135+I156+I176+I196+I205+I213+I220+I221+I222+I223+I224</f>
        <v>1373.321</v>
      </c>
      <c r="J78" s="40">
        <f>J79+J116+J125+J135+J156+J176+J196+J205+J213+J220+J221+J222+J223+J224</f>
        <v>1381.909</v>
      </c>
      <c r="K78" s="40">
        <f>K79+K116+K125+K135+K156+K176+K196+K205+K213+K220+K221+K222+K223+K224</f>
        <v>1211.125</v>
      </c>
      <c r="L78" s="40">
        <f>L79+L116+L125+L135+L156+L176+L196+L205+L213+L220+L221+L222+L223+L224</f>
        <v>1205.8770000000004</v>
      </c>
      <c r="M78" s="40">
        <f>M79+M116+M125+M135+M156+M176+M196+M205+M213+M220+M221+M222+M223+M224</f>
        <v>1245.8770000000004</v>
      </c>
      <c r="N78" s="41">
        <f>N79+N116+N125+N135+N156+N176+N196+N205+N213+N220+N221+N222+N223+N224</f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0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>F80+F85+F90+F95+F101+F110+F111+F115</f>
        <v>1126.7</v>
      </c>
      <c r="G79" s="31">
        <f>G80+G85+G90+G95+G101+G110+G111+G115</f>
        <v>1038.351</v>
      </c>
      <c r="H79" s="31">
        <f>H80+H85+H90+H95+H101+H110+H111+H115</f>
        <v>1112.321</v>
      </c>
      <c r="I79" s="31">
        <f>I80+I85+I90+I95+I101+I110+I111+I115</f>
        <v>1232.3649999999998</v>
      </c>
      <c r="J79" s="31">
        <f>J80+J85+J90+J95+J101+J110+J111+J115</f>
        <v>1240.953</v>
      </c>
      <c r="K79" s="31">
        <f>K80+K85+K90+K95+K101+K110+K111+K115</f>
        <v>1070.169</v>
      </c>
      <c r="L79" s="31">
        <f>L80+L85+L90+L95+L101+L110+L111+L115</f>
        <v>1064.9210000000003</v>
      </c>
      <c r="M79" s="31">
        <f>M80+M85+M90+M95+M101+M110+M111+M115</f>
        <v>1067.9210000000003</v>
      </c>
      <c r="N79" s="32">
        <f>N80+N85+N90+N95+N101+N110+N111+N115</f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68">
        <f>R80+R85+R90+R95+R101+R110+R111</f>
        <v>15.246342881194774</v>
      </c>
      <c r="S79" s="18">
        <f>S80+S85+S90+S95+S101+S110+S111+S115</f>
        <v>1367.936</v>
      </c>
      <c r="T79" s="74">
        <f>R79*$T$3*6/1000</f>
        <v>979.0347603101937</v>
      </c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6" ref="F80:N80">F81+F82+F83+F84</f>
        <v>82.36</v>
      </c>
      <c r="G80" s="36">
        <f t="shared" si="16"/>
        <v>30.440000000000005</v>
      </c>
      <c r="H80" s="36">
        <f t="shared" si="16"/>
        <v>54.410000000000004</v>
      </c>
      <c r="I80" s="36">
        <f t="shared" si="16"/>
        <v>78.934</v>
      </c>
      <c r="J80" s="36">
        <f t="shared" si="16"/>
        <v>56.822</v>
      </c>
      <c r="K80" s="36">
        <f t="shared" si="16"/>
        <v>36.038</v>
      </c>
      <c r="L80" s="36">
        <f t="shared" si="16"/>
        <v>28.79</v>
      </c>
      <c r="M80" s="36">
        <f t="shared" si="16"/>
        <v>28.79</v>
      </c>
      <c r="N80" s="37">
        <f t="shared" si="16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69">
        <f>SUM(R81:R84)</f>
        <v>0.4426895159741276</v>
      </c>
      <c r="S80" s="18">
        <f>'[1]янв'!T80*2+'[1]март'!T80*4+'[1]июль'!T80*6</f>
        <v>169.022</v>
      </c>
      <c r="T80" s="74">
        <f aca="true" t="shared" si="17" ref="T80:T115">R80*$T$3*6/1000</f>
        <v>28.427041654569017</v>
      </c>
      <c r="U80" s="75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0">
        <v>0.18</v>
      </c>
      <c r="S81" s="26">
        <f>'[1]янв'!T81*2+'[1]март'!T81*4+'[1]июль'!T81*6</f>
        <v>6.28</v>
      </c>
      <c r="T81" s="74">
        <f t="shared" si="17"/>
        <v>11.558591999999999</v>
      </c>
      <c r="U81" s="75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0">
        <v>0.0271826799498122</v>
      </c>
      <c r="S82" s="26">
        <f>'[1]янв'!T82*2+'[1]март'!T82*4+'[1]июль'!T82*6</f>
        <v>30.146</v>
      </c>
      <c r="T82" s="74">
        <f t="shared" si="17"/>
        <v>1.7455194833692205</v>
      </c>
      <c r="U82" s="75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0">
        <v>0.005506836024315404</v>
      </c>
      <c r="S83" s="26">
        <f>'[1]янв'!T83*2+'[1]март'!T83*4+'[1]июль'!T83*6</f>
        <v>6.066</v>
      </c>
      <c r="T83" s="74">
        <f t="shared" si="17"/>
        <v>0.35361817119979905</v>
      </c>
      <c r="U83" s="75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0">
        <v>0.23</v>
      </c>
      <c r="S84" s="26">
        <f>'[1]янв'!T84*2+'[1]март'!T84*4+'[1]июль'!T84*6</f>
        <v>126.53</v>
      </c>
      <c r="T84" s="74">
        <f t="shared" si="17"/>
        <v>14.769312000000001</v>
      </c>
      <c r="U84" s="75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18" ref="F85:N85">F86+F87+F88+F89</f>
        <v>164.622</v>
      </c>
      <c r="G85" s="36">
        <f t="shared" si="18"/>
        <v>164.621</v>
      </c>
      <c r="H85" s="36">
        <f t="shared" si="18"/>
        <v>214.621</v>
      </c>
      <c r="I85" s="36">
        <f t="shared" si="18"/>
        <v>264.621</v>
      </c>
      <c r="J85" s="36">
        <f t="shared" si="18"/>
        <v>314.62100000000004</v>
      </c>
      <c r="K85" s="36">
        <f t="shared" si="18"/>
        <v>164.621</v>
      </c>
      <c r="L85" s="36">
        <f t="shared" si="18"/>
        <v>164.621</v>
      </c>
      <c r="M85" s="36">
        <f t="shared" si="18"/>
        <v>164.621</v>
      </c>
      <c r="N85" s="37">
        <f t="shared" si="18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69">
        <v>1.1658164673036595</v>
      </c>
      <c r="S85" s="18">
        <f>'[1]янв'!T85*2+'[1]март'!T85*4+'[1]июль'!T85*6</f>
        <v>140.35</v>
      </c>
      <c r="T85" s="74">
        <f t="shared" si="17"/>
        <v>74.86220495802411</v>
      </c>
      <c r="U85" s="75"/>
    </row>
    <row r="86" spans="1:21" s="63" customFormat="1" ht="15.75" customHeight="1">
      <c r="A86" s="64" t="s">
        <v>77</v>
      </c>
      <c r="B86" s="58">
        <f t="shared" si="15"/>
        <v>1159.347</v>
      </c>
      <c r="C86" s="58">
        <v>74.8</v>
      </c>
      <c r="D86" s="58">
        <v>72.402</v>
      </c>
      <c r="E86" s="58">
        <v>64.145</v>
      </c>
      <c r="F86" s="59">
        <v>72</v>
      </c>
      <c r="G86" s="60">
        <v>72</v>
      </c>
      <c r="H86" s="60">
        <v>122</v>
      </c>
      <c r="I86" s="60">
        <v>172</v>
      </c>
      <c r="J86" s="60">
        <v>222</v>
      </c>
      <c r="K86" s="60">
        <v>72</v>
      </c>
      <c r="L86" s="60">
        <v>72</v>
      </c>
      <c r="M86" s="60">
        <v>72</v>
      </c>
      <c r="N86" s="61">
        <v>72</v>
      </c>
      <c r="O86" s="62">
        <f>'[1]янв'!O86*2+'[1]март'!O86*4+'[1]июль'!O86*6</f>
        <v>772.7860000000001</v>
      </c>
      <c r="P86" s="62">
        <f>'[1]янв'!P86*2+'[1]март'!P86*4+'[1]июль'!P86*6</f>
        <v>62.135999999999996</v>
      </c>
      <c r="Q86" s="62">
        <f>'[1]янв'!S86*2+'[1]март'!S86*4+'[1]июль'!S86*6</f>
        <v>72.87</v>
      </c>
      <c r="R86" s="71">
        <v>0.32765674344676654</v>
      </c>
      <c r="S86" s="62">
        <f>'[1]янв'!T86*2+'[1]март'!T86*4+'[1]июль'!T86*6</f>
        <v>55.972</v>
      </c>
      <c r="T86" s="74">
        <f t="shared" si="17"/>
        <v>21.040281186388047</v>
      </c>
      <c r="U86" s="75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0">
        <v>0.4351900193275365</v>
      </c>
      <c r="S87" s="18">
        <f>'[1]янв'!T87*2+'[1]март'!T87*4+'[1]июль'!T87*6</f>
        <v>50.245999999999995</v>
      </c>
      <c r="T87" s="74">
        <f t="shared" si="17"/>
        <v>27.94546597710616</v>
      </c>
      <c r="U87" s="75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0">
        <v>0.08790838390416238</v>
      </c>
      <c r="S88" s="18">
        <f>'[1]янв'!T88*2+'[1]март'!T88*4+'[1]июль'!T88*6</f>
        <v>10.102</v>
      </c>
      <c r="T88" s="74">
        <f t="shared" si="17"/>
        <v>5.644984127375444</v>
      </c>
      <c r="U88" s="75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0">
        <v>0.315061320625194</v>
      </c>
      <c r="S89" s="18">
        <f>'[1]янв'!T89*2+'[1]март'!T89*4+'[1]июль'!T89*6</f>
        <v>24.03</v>
      </c>
      <c r="T89" s="74">
        <f t="shared" si="17"/>
        <v>20.231473667154457</v>
      </c>
      <c r="U89" s="75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19" ref="F90:N90">F91+F92+F93+F94</f>
        <v>483.688</v>
      </c>
      <c r="G90" s="36">
        <f t="shared" si="19"/>
        <v>471.01</v>
      </c>
      <c r="H90" s="36">
        <f t="shared" si="19"/>
        <v>471.01</v>
      </c>
      <c r="I90" s="36">
        <f t="shared" si="19"/>
        <v>471.01</v>
      </c>
      <c r="J90" s="36">
        <f t="shared" si="19"/>
        <v>471.01</v>
      </c>
      <c r="K90" s="36">
        <f t="shared" si="19"/>
        <v>471.01</v>
      </c>
      <c r="L90" s="36">
        <f t="shared" si="19"/>
        <v>471.01</v>
      </c>
      <c r="M90" s="36">
        <f t="shared" si="19"/>
        <v>476.01</v>
      </c>
      <c r="N90" s="37">
        <f t="shared" si="19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69">
        <v>7.50442325462058</v>
      </c>
      <c r="S90" s="18">
        <f>'[1]янв'!T90*2+'[1]март'!T90*4+'[1]июль'!T90*6</f>
        <v>573.612</v>
      </c>
      <c r="T90" s="74">
        <f t="shared" si="17"/>
        <v>481.8920366415078</v>
      </c>
      <c r="U90" s="75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0">
        <v>0.4148757933340774</v>
      </c>
      <c r="S91" s="26">
        <f>'[1]янв'!T91*2+'[1]март'!T91*4+'[1]июль'!T91*6</f>
        <v>69.68</v>
      </c>
      <c r="T91" s="74">
        <f t="shared" si="17"/>
        <v>26.64100014347178</v>
      </c>
      <c r="U91" s="75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0">
        <v>5.619733192817304</v>
      </c>
      <c r="S92" s="26">
        <f>'[1]янв'!T92*2+'[1]март'!T92*4+'[1]июль'!T92*6</f>
        <v>362.262</v>
      </c>
      <c r="T92" s="74">
        <f t="shared" si="17"/>
        <v>360.86779513684746</v>
      </c>
      <c r="U92" s="75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0">
        <v>1.1351861049490957</v>
      </c>
      <c r="S93" s="26">
        <f>'[1]янв'!T93*2+'[1]март'!T93*4+'[1]июль'!T93*6</f>
        <v>72.868</v>
      </c>
      <c r="T93" s="74">
        <f t="shared" si="17"/>
        <v>72.8952946176432</v>
      </c>
      <c r="U93" s="75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0">
        <v>0.3346281635201019</v>
      </c>
      <c r="S94" s="26">
        <f>'[1]янв'!T94*2+'[1]март'!T94*4+'[1]июль'!T94*6</f>
        <v>68.802</v>
      </c>
      <c r="T94" s="74">
        <f t="shared" si="17"/>
        <v>21.487946743545226</v>
      </c>
      <c r="U94" s="75"/>
    </row>
    <row r="95" spans="1:21" ht="15.75" customHeight="1">
      <c r="A95" s="42" t="s">
        <v>86</v>
      </c>
      <c r="B95" s="34">
        <f aca="true" t="shared" si="20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1" ref="F95:N95">F96+F97+F98+F99+F100</f>
        <v>287.3299999999999</v>
      </c>
      <c r="G95" s="36">
        <f t="shared" si="21"/>
        <v>263.5799999999999</v>
      </c>
      <c r="H95" s="36">
        <f t="shared" si="21"/>
        <v>263.5799999999999</v>
      </c>
      <c r="I95" s="36">
        <f t="shared" si="21"/>
        <v>307.74</v>
      </c>
      <c r="J95" s="36">
        <f t="shared" si="21"/>
        <v>288.44</v>
      </c>
      <c r="K95" s="36">
        <f t="shared" si="21"/>
        <v>288.44</v>
      </c>
      <c r="L95" s="36">
        <f t="shared" si="21"/>
        <v>290.44</v>
      </c>
      <c r="M95" s="36">
        <f t="shared" si="21"/>
        <v>288.44</v>
      </c>
      <c r="N95" s="36">
        <f t="shared" si="21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69">
        <v>4.563995396918253</v>
      </c>
      <c r="S95" s="18">
        <f>'[1]янв'!T96*2+'[1]март'!T96*4+'[1]июль'!T96*6</f>
        <v>272.534</v>
      </c>
      <c r="T95" s="74">
        <f t="shared" si="17"/>
        <v>293.0742260158675</v>
      </c>
      <c r="U95" s="75"/>
    </row>
    <row r="96" spans="1:21" ht="15.75" customHeight="1">
      <c r="A96" s="22" t="s">
        <v>87</v>
      </c>
      <c r="B96" s="3">
        <f t="shared" si="20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0">
        <v>3.2989462787366914</v>
      </c>
      <c r="S96" s="26">
        <f>'[1]янв'!T97*2+'[1]март'!T97*4+'[1]июль'!T97*6</f>
        <v>197.00799999999998</v>
      </c>
      <c r="T96" s="74">
        <f t="shared" si="17"/>
        <v>211.83985592130938</v>
      </c>
      <c r="U96" s="75"/>
    </row>
    <row r="97" spans="1:21" ht="15.75" customHeight="1">
      <c r="A97" s="22" t="s">
        <v>88</v>
      </c>
      <c r="B97" s="3">
        <f t="shared" si="20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0">
        <v>0.6629293239484373</v>
      </c>
      <c r="S97" s="26">
        <f>'[1]янв'!T98*2+'[1]март'!T98*4+'[1]июль'!T98*6</f>
        <v>39.58</v>
      </c>
      <c r="T97" s="74">
        <f t="shared" si="17"/>
        <v>42.569608779754525</v>
      </c>
      <c r="U97" s="75"/>
    </row>
    <row r="98" spans="1:21" ht="29.25" customHeight="1">
      <c r="A98" s="28" t="s">
        <v>110</v>
      </c>
      <c r="B98" s="3">
        <f t="shared" si="20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0">
        <v>0.21324343753731986</v>
      </c>
      <c r="S98" s="26">
        <f>'[1]янв'!T99*2+'[1]март'!T99*4+'[1]июль'!T99*6</f>
        <v>12.733999999999998</v>
      </c>
      <c r="T98" s="74">
        <f t="shared" si="17"/>
        <v>13.693299395396473</v>
      </c>
      <c r="U98" s="75"/>
    </row>
    <row r="99" spans="1:21" ht="29.25" customHeight="1">
      <c r="A99" s="28" t="s">
        <v>89</v>
      </c>
      <c r="B99" s="3">
        <f t="shared" si="20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0">
        <v>0.21259902055575106</v>
      </c>
      <c r="S99" s="26">
        <f>'[1]янв'!T100*2+'[1]март'!T100*4+'[1]июль'!T100*6</f>
        <v>12.687999999999999</v>
      </c>
      <c r="T99" s="74">
        <f t="shared" si="17"/>
        <v>13.65191854557522</v>
      </c>
      <c r="U99" s="75"/>
    </row>
    <row r="100" spans="1:21" ht="29.25" customHeight="1">
      <c r="A100" s="28" t="s">
        <v>90</v>
      </c>
      <c r="B100" s="3">
        <f t="shared" si="20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0">
        <v>0.17627733614005373</v>
      </c>
      <c r="S100" s="26">
        <f>'[1]янв'!T101*2+'[1]март'!T101*4+'[1]июль'!T101*6</f>
        <v>10.524000000000001</v>
      </c>
      <c r="T100" s="74">
        <f t="shared" si="17"/>
        <v>11.319543373831864</v>
      </c>
      <c r="U100" s="75"/>
    </row>
    <row r="101" spans="1:21" s="48" customFormat="1" ht="29.25" customHeight="1">
      <c r="A101" s="43" t="s">
        <v>91</v>
      </c>
      <c r="B101" s="44">
        <f t="shared" si="20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69">
        <f>R102+R103+R104+R107+R108+R109</f>
        <v>0.8958949181528277</v>
      </c>
      <c r="S101" s="18">
        <f>'[1]янв'!T102*2+'[1]март'!T102*4+'[1]июль'!T102*6</f>
        <v>76.61599999999999</v>
      </c>
      <c r="T101" s="74">
        <f t="shared" si="17"/>
        <v>57.52935463223294</v>
      </c>
      <c r="U101" s="75"/>
    </row>
    <row r="102" spans="1:21" ht="15.75" customHeight="1">
      <c r="A102" s="22" t="s">
        <v>119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0">
        <v>0.27979413672479114</v>
      </c>
      <c r="S102" s="26">
        <f>'[1]янв'!T103*2+'[1]март'!T103*4+'[1]июль'!T103*6</f>
        <v>23.412</v>
      </c>
      <c r="T102" s="74">
        <f t="shared" si="17"/>
        <v>17.966812613300426</v>
      </c>
      <c r="U102" s="75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0">
        <v>0.37182859836521137</v>
      </c>
      <c r="S103" s="26">
        <f>'[1]янв'!T105*2+'[1]март'!T105*4+'[1]июль'!T105*6</f>
        <v>31.118000000000002</v>
      </c>
      <c r="T103" s="74">
        <f t="shared" si="17"/>
        <v>23.876750346863027</v>
      </c>
      <c r="U103" s="75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0">
        <v>0.048310368637046304</v>
      </c>
      <c r="S104" s="26">
        <f>'[1]янв'!T106*2+'[1]март'!T106*4+'[1]июль'!T106*6</f>
        <v>2.4800000000000004</v>
      </c>
      <c r="T104" s="74">
        <f t="shared" si="17"/>
        <v>3.102221335806746</v>
      </c>
      <c r="U104" s="75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0">
        <v>0.040191654440138364</v>
      </c>
      <c r="S105" s="26">
        <f>'[1]янв'!T107*2+'[1]март'!T107*4+'[1]июль'!T107*6</f>
        <v>2.058</v>
      </c>
      <c r="T105" s="74">
        <f t="shared" si="17"/>
        <v>2.580882974880821</v>
      </c>
      <c r="U105" s="75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0">
        <v>0.008118714196907949</v>
      </c>
      <c r="S106" s="26">
        <f>'[1]янв'!T108*2+'[1]март'!T108*4+'[1]июль'!T108*6</f>
        <v>0.422</v>
      </c>
      <c r="T106" s="74">
        <f t="shared" si="17"/>
        <v>0.5213383609259258</v>
      </c>
      <c r="U106" s="75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0">
        <v>0.003925085251373745</v>
      </c>
      <c r="S107" s="26">
        <f>'[1]янв'!T109*2+'[1]март'!T109*4+'[1]июль'!T109*6</f>
        <v>0.33</v>
      </c>
      <c r="T107" s="74">
        <f t="shared" si="17"/>
        <v>0.2520469943658142</v>
      </c>
      <c r="U107" s="75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0">
        <v>0.03573585079608931</v>
      </c>
      <c r="S108" s="26">
        <f>'[1]янв'!T110*2+'[1]март'!T110*4+'[1]июль'!T110*6</f>
        <v>2.98</v>
      </c>
      <c r="T108" s="74">
        <f t="shared" si="17"/>
        <v>2.2947562173603973</v>
      </c>
      <c r="U108" s="75"/>
    </row>
    <row r="109" spans="1:21" ht="15.75" customHeight="1">
      <c r="A109" s="22" t="s">
        <v>111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0">
        <v>0.15630087837831586</v>
      </c>
      <c r="S109" s="26"/>
      <c r="T109" s="74">
        <f t="shared" si="17"/>
        <v>10.036767124536526</v>
      </c>
      <c r="U109" s="75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69">
        <v>0.15295157384163768</v>
      </c>
      <c r="S110" s="18">
        <f>'[1]янв'!T111*2+'[1]март'!T111*4+'[1]июль'!T111*6</f>
        <v>15.406</v>
      </c>
      <c r="T110" s="74">
        <f t="shared" si="17"/>
        <v>9.82169354329646</v>
      </c>
      <c r="U110" s="75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69">
        <v>0.520571754383688</v>
      </c>
      <c r="S111" s="18">
        <f>'[1]янв'!T112*2+'[1]март'!T112*4+'[1]июль'!T112*6</f>
        <v>43.566</v>
      </c>
      <c r="T111" s="74">
        <f t="shared" si="17"/>
        <v>33.42820286469589</v>
      </c>
      <c r="U111" s="75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0">
        <v>0.30322748150911194</v>
      </c>
      <c r="S112" s="26">
        <f>'[1]янв'!T113*2+'[1]март'!T113*4+'[1]июль'!T113*6</f>
        <v>26.388</v>
      </c>
      <c r="T112" s="74">
        <f t="shared" si="17"/>
        <v>19.471570788618717</v>
      </c>
      <c r="U112" s="75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0">
        <v>0.2140636046047711</v>
      </c>
      <c r="S113" s="26">
        <f>'[1]янв'!T114*2+'[1]март'!T114*4+'[1]июль'!T114*6</f>
        <v>16.896</v>
      </c>
      <c r="T113" s="74">
        <f t="shared" si="17"/>
        <v>13.745965931532613</v>
      </c>
      <c r="U113" s="75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0.0032806682698049215</v>
      </c>
      <c r="S114" s="26">
        <f>'[1]янв'!T115*2+'[1]март'!T115*4+'[1]июль'!T115*6</f>
        <v>0.28200000000000003</v>
      </c>
      <c r="T114" s="74">
        <f t="shared" si="17"/>
        <v>0.21066614454456112</v>
      </c>
      <c r="U114" s="75"/>
    </row>
    <row r="115" spans="1:20" s="48" customFormat="1" ht="15.75" customHeight="1">
      <c r="A115" s="49" t="s">
        <v>117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6">
        <v>0.98185</v>
      </c>
      <c r="S115" s="18">
        <f>'[1]янв'!T116*2+'[1]март'!T116*4+'[1]июль'!T116*6</f>
        <v>76.83</v>
      </c>
      <c r="T115" s="74">
        <f t="shared" si="17"/>
        <v>63.04890863999999</v>
      </c>
    </row>
    <row r="116" spans="1:19" ht="15.75" customHeight="1" hidden="1">
      <c r="A116" s="49" t="s">
        <v>114</v>
      </c>
      <c r="B116" s="21">
        <f>SUM(C116:N116)</f>
        <v>0</v>
      </c>
      <c r="C116" s="21">
        <f aca="true" t="shared" si="22" ref="C116:N116">C117+C121+C122+C123+C124</f>
        <v>0</v>
      </c>
      <c r="D116" s="21">
        <f t="shared" si="22"/>
        <v>0</v>
      </c>
      <c r="E116" s="21">
        <f t="shared" si="22"/>
        <v>0</v>
      </c>
      <c r="F116" s="30">
        <f t="shared" si="22"/>
        <v>0</v>
      </c>
      <c r="G116" s="31">
        <f t="shared" si="22"/>
        <v>0</v>
      </c>
      <c r="H116" s="31">
        <f t="shared" si="22"/>
        <v>0</v>
      </c>
      <c r="I116" s="31">
        <f t="shared" si="22"/>
        <v>0</v>
      </c>
      <c r="J116" s="31">
        <f t="shared" si="22"/>
        <v>0</v>
      </c>
      <c r="K116" s="31">
        <f t="shared" si="22"/>
        <v>0</v>
      </c>
      <c r="L116" s="31">
        <f t="shared" si="22"/>
        <v>0</v>
      </c>
      <c r="M116" s="31">
        <f t="shared" si="22"/>
        <v>0</v>
      </c>
      <c r="N116" s="32">
        <f t="shared" si="22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>
        <v>0</v>
      </c>
      <c r="S116" s="18">
        <f>'[1]янв'!T117*2+'[1]март'!T117*4+'[1]июль'!T117*6</f>
        <v>0</v>
      </c>
    </row>
    <row r="117" spans="1:19" ht="15.75" customHeight="1" hidden="1">
      <c r="A117" s="49" t="s">
        <v>114</v>
      </c>
      <c r="B117" s="34">
        <f>SUM(C117:N117)</f>
        <v>0</v>
      </c>
      <c r="C117" s="34">
        <f aca="true" t="shared" si="23" ref="C117:N117">C118+C119+C120</f>
        <v>0</v>
      </c>
      <c r="D117" s="34">
        <f t="shared" si="23"/>
        <v>0</v>
      </c>
      <c r="E117" s="34">
        <f t="shared" si="23"/>
        <v>0</v>
      </c>
      <c r="F117" s="35">
        <f t="shared" si="23"/>
        <v>0</v>
      </c>
      <c r="G117" s="36">
        <f t="shared" si="23"/>
        <v>0</v>
      </c>
      <c r="H117" s="36">
        <f t="shared" si="23"/>
        <v>0</v>
      </c>
      <c r="I117" s="36">
        <f t="shared" si="23"/>
        <v>0</v>
      </c>
      <c r="J117" s="36">
        <f t="shared" si="23"/>
        <v>0</v>
      </c>
      <c r="K117" s="36">
        <f t="shared" si="23"/>
        <v>0</v>
      </c>
      <c r="L117" s="36">
        <f t="shared" si="23"/>
        <v>0</v>
      </c>
      <c r="M117" s="36">
        <f t="shared" si="23"/>
        <v>0</v>
      </c>
      <c r="N117" s="37">
        <f t="shared" si="23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>
        <v>0</v>
      </c>
      <c r="S117" s="18">
        <f>'[1]янв'!T118*2+'[1]март'!T118*4+'[1]июль'!T118*6</f>
        <v>0</v>
      </c>
    </row>
    <row r="118" spans="1:19" ht="15.75" customHeight="1" hidden="1">
      <c r="A118" s="49" t="s">
        <v>114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>
        <v>0</v>
      </c>
      <c r="S118" s="18">
        <f>'[1]янв'!T119*2+'[1]март'!T119*4+'[1]июль'!T119*6</f>
        <v>0</v>
      </c>
    </row>
    <row r="119" spans="1:19" ht="15.75" customHeight="1" hidden="1">
      <c r="A119" s="49" t="s">
        <v>114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>
        <v>0</v>
      </c>
      <c r="S119" s="18">
        <f>'[1]янв'!T120*2+'[1]март'!T120*4+'[1]июль'!T120*6</f>
        <v>0</v>
      </c>
    </row>
    <row r="120" spans="1:19" ht="15.75" customHeight="1" hidden="1">
      <c r="A120" s="49" t="s">
        <v>114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>
        <v>0</v>
      </c>
      <c r="S120" s="18">
        <f>'[1]янв'!T121*2+'[1]март'!T121*4+'[1]июль'!T121*6</f>
        <v>0</v>
      </c>
    </row>
    <row r="121" spans="1:19" ht="15.75" customHeight="1" hidden="1">
      <c r="A121" s="49" t="s">
        <v>114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>
        <v>0</v>
      </c>
      <c r="S121" s="18">
        <f>'[1]янв'!T122*2+'[1]март'!T122*4+'[1]июль'!T122*6</f>
        <v>0</v>
      </c>
    </row>
    <row r="122" spans="1:19" ht="15.75" customHeight="1" hidden="1">
      <c r="A122" s="49" t="s">
        <v>114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>
        <v>0</v>
      </c>
      <c r="S122" s="18">
        <f>'[1]янв'!T123*2+'[1]март'!T123*4+'[1]июль'!T123*6</f>
        <v>0</v>
      </c>
    </row>
    <row r="123" spans="1:19" ht="15.75" customHeight="1" hidden="1">
      <c r="A123" s="49" t="s">
        <v>114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>
        <v>0</v>
      </c>
      <c r="S123" s="18">
        <f>'[1]янв'!T124*2+'[1]март'!T124*4+'[1]июль'!T124*6</f>
        <v>0</v>
      </c>
    </row>
    <row r="124" spans="1:19" ht="15.75" customHeight="1" hidden="1">
      <c r="A124" s="49" t="s">
        <v>114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>
        <v>0</v>
      </c>
      <c r="S124" s="18">
        <f>'[1]янв'!T125*2+'[1]март'!T125*4+'[1]июль'!T125*6</f>
        <v>0</v>
      </c>
    </row>
    <row r="125" spans="1:19" ht="15.75" customHeight="1" hidden="1">
      <c r="A125" s="49" t="s">
        <v>114</v>
      </c>
      <c r="B125" s="21">
        <f aca="true" t="shared" si="24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5" ref="F125:N125">F126+F127+F128+F129+F130+F131+F132+F133+F134</f>
        <v>132.95600000000002</v>
      </c>
      <c r="G125" s="31">
        <f t="shared" si="25"/>
        <v>132.95600000000002</v>
      </c>
      <c r="H125" s="31">
        <f t="shared" si="25"/>
        <v>132.95600000000002</v>
      </c>
      <c r="I125" s="31">
        <f t="shared" si="25"/>
        <v>140.95600000000002</v>
      </c>
      <c r="J125" s="31">
        <f t="shared" si="25"/>
        <v>140.95600000000002</v>
      </c>
      <c r="K125" s="31">
        <f t="shared" si="25"/>
        <v>140.95600000000002</v>
      </c>
      <c r="L125" s="31">
        <f t="shared" si="25"/>
        <v>140.95600000000002</v>
      </c>
      <c r="M125" s="31">
        <f t="shared" si="25"/>
        <v>140.95600000000002</v>
      </c>
      <c r="N125" s="31">
        <f t="shared" si="25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>
        <v>0</v>
      </c>
      <c r="S125" s="18">
        <f>'[1]янв'!T126*2+'[1]март'!T126*4+'[1]июль'!T126*6</f>
        <v>172.93200000000002</v>
      </c>
    </row>
    <row r="126" spans="1:19" ht="15.75" customHeight="1" hidden="1">
      <c r="A126" s="49" t="s">
        <v>114</v>
      </c>
      <c r="B126" s="3">
        <f t="shared" si="24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>
        <v>0</v>
      </c>
      <c r="S126" s="26">
        <f>'[1]янв'!T127*2+'[1]март'!T127*4+'[1]июль'!T127*6</f>
        <v>15.959999999999999</v>
      </c>
    </row>
    <row r="127" spans="1:19" ht="15.75" customHeight="1" hidden="1">
      <c r="A127" s="49" t="s">
        <v>114</v>
      </c>
      <c r="B127" s="3">
        <f t="shared" si="24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>
        <v>0</v>
      </c>
      <c r="S127" s="26">
        <f>'[1]янв'!T128*2+'[1]март'!T128*4+'[1]июль'!T128*6</f>
        <v>25.2</v>
      </c>
    </row>
    <row r="128" spans="1:19" ht="15.75" customHeight="1" hidden="1">
      <c r="A128" s="49" t="s">
        <v>114</v>
      </c>
      <c r="B128" s="3">
        <f t="shared" si="24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>
        <v>0</v>
      </c>
      <c r="S128" s="26">
        <f>'[1]янв'!T129*2+'[1]март'!T129*4+'[1]июль'!T129*6</f>
        <v>33.458</v>
      </c>
    </row>
    <row r="129" spans="1:19" ht="15.75" customHeight="1" hidden="1">
      <c r="A129" s="49" t="s">
        <v>114</v>
      </c>
      <c r="B129" s="3">
        <f t="shared" si="24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>
        <v>0</v>
      </c>
      <c r="S129" s="26">
        <f>'[1]янв'!T130*2+'[1]март'!T130*4+'[1]июль'!T130*6</f>
        <v>26.284</v>
      </c>
    </row>
    <row r="130" spans="1:19" ht="15.75" customHeight="1" hidden="1">
      <c r="A130" s="49" t="s">
        <v>114</v>
      </c>
      <c r="B130" s="3">
        <f t="shared" si="24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>
        <v>0</v>
      </c>
      <c r="S130" s="26">
        <f>'[1]янв'!T131*2+'[1]март'!T131*4+'[1]июль'!T131*6</f>
        <v>22.218</v>
      </c>
    </row>
    <row r="131" spans="1:19" ht="15.75" customHeight="1" hidden="1">
      <c r="A131" s="49" t="s">
        <v>114</v>
      </c>
      <c r="B131" s="3">
        <f t="shared" si="24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>
        <v>0</v>
      </c>
      <c r="S131" s="26">
        <f>'[1]янв'!T132*2+'[1]март'!T132*4+'[1]июль'!T132*6</f>
        <v>4.492</v>
      </c>
    </row>
    <row r="132" spans="1:19" ht="15.75" customHeight="1" hidden="1">
      <c r="A132" s="49" t="s">
        <v>114</v>
      </c>
      <c r="B132" s="3">
        <f t="shared" si="24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>
        <v>0</v>
      </c>
      <c r="S132" s="26">
        <f>'[1]янв'!T133*2+'[1]март'!T133*4+'[1]июль'!T133*6</f>
        <v>31.106</v>
      </c>
    </row>
    <row r="133" spans="1:19" ht="15.75" customHeight="1" hidden="1">
      <c r="A133" s="49" t="s">
        <v>114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>
        <v>0</v>
      </c>
      <c r="S133" s="26">
        <f>'[1]янв'!T134*2+'[1]март'!T134*4+'[1]июль'!T134*6</f>
        <v>6.672</v>
      </c>
    </row>
    <row r="134" spans="1:19" ht="15.75" customHeight="1" hidden="1">
      <c r="A134" s="49" t="s">
        <v>114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>
        <v>0</v>
      </c>
      <c r="S134" s="26">
        <f>'[1]янв'!T135*2+'[1]март'!T135*4+'[1]июль'!T135*6</f>
        <v>7.542000000000001</v>
      </c>
    </row>
    <row r="135" spans="1:19" ht="15.75" customHeight="1" hidden="1">
      <c r="A135" s="49" t="s">
        <v>114</v>
      </c>
      <c r="B135" s="21">
        <f>SUM(C135:N135)</f>
        <v>0</v>
      </c>
      <c r="C135" s="21">
        <f aca="true" t="shared" si="26" ref="C135:N135">C136+C141+C146+C147+C148+C149+C150+C151+C152+C153+C154+C155</f>
        <v>0</v>
      </c>
      <c r="D135" s="21">
        <f t="shared" si="26"/>
        <v>0</v>
      </c>
      <c r="E135" s="21">
        <f t="shared" si="26"/>
        <v>0</v>
      </c>
      <c r="F135" s="30">
        <f t="shared" si="26"/>
        <v>0</v>
      </c>
      <c r="G135" s="31">
        <f t="shared" si="26"/>
        <v>0</v>
      </c>
      <c r="H135" s="31">
        <f t="shared" si="26"/>
        <v>0</v>
      </c>
      <c r="I135" s="31">
        <f t="shared" si="26"/>
        <v>0</v>
      </c>
      <c r="J135" s="31">
        <f t="shared" si="26"/>
        <v>0</v>
      </c>
      <c r="K135" s="31">
        <f t="shared" si="26"/>
        <v>0</v>
      </c>
      <c r="L135" s="31">
        <f t="shared" si="26"/>
        <v>0</v>
      </c>
      <c r="M135" s="31">
        <f t="shared" si="26"/>
        <v>0</v>
      </c>
      <c r="N135" s="32">
        <f t="shared" si="26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>
        <v>0</v>
      </c>
      <c r="S135" s="18">
        <f>'[1]янв'!T136*2+'[1]март'!T136*4+'[1]июль'!T136*6</f>
        <v>0</v>
      </c>
    </row>
    <row r="136" spans="1:19" ht="15.75" customHeight="1" hidden="1">
      <c r="A136" s="49" t="s">
        <v>114</v>
      </c>
      <c r="B136" s="34">
        <f>SUM(C136:N136)</f>
        <v>0</v>
      </c>
      <c r="C136" s="34">
        <f aca="true" t="shared" si="27" ref="C136:N136">C137+C138+C139+C140</f>
        <v>0</v>
      </c>
      <c r="D136" s="34">
        <f t="shared" si="27"/>
        <v>0</v>
      </c>
      <c r="E136" s="34">
        <f t="shared" si="27"/>
        <v>0</v>
      </c>
      <c r="F136" s="35">
        <f t="shared" si="27"/>
        <v>0</v>
      </c>
      <c r="G136" s="36">
        <f t="shared" si="27"/>
        <v>0</v>
      </c>
      <c r="H136" s="36">
        <f t="shared" si="27"/>
        <v>0</v>
      </c>
      <c r="I136" s="36">
        <f t="shared" si="27"/>
        <v>0</v>
      </c>
      <c r="J136" s="36">
        <f t="shared" si="27"/>
        <v>0</v>
      </c>
      <c r="K136" s="36">
        <f t="shared" si="27"/>
        <v>0</v>
      </c>
      <c r="L136" s="36">
        <f t="shared" si="27"/>
        <v>0</v>
      </c>
      <c r="M136" s="36">
        <f t="shared" si="27"/>
        <v>0</v>
      </c>
      <c r="N136" s="37">
        <f t="shared" si="27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>
        <v>0</v>
      </c>
      <c r="S136" s="18">
        <f>'[1]янв'!T137*2+'[1]март'!T137*4+'[1]июль'!T137*6</f>
        <v>0</v>
      </c>
    </row>
    <row r="137" spans="1:19" ht="15.75" customHeight="1" hidden="1">
      <c r="A137" s="49" t="s">
        <v>114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>
        <v>0</v>
      </c>
      <c r="S137" s="18">
        <f>'[1]янв'!T138*2+'[1]март'!T138*4+'[1]июль'!T138*6</f>
        <v>0</v>
      </c>
    </row>
    <row r="138" spans="1:19" ht="15.75" customHeight="1" hidden="1">
      <c r="A138" s="49" t="s">
        <v>114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>
        <v>0</v>
      </c>
      <c r="S138" s="18">
        <f>'[1]янв'!T139*2+'[1]март'!T139*4+'[1]июль'!T139*6</f>
        <v>0</v>
      </c>
    </row>
    <row r="139" spans="1:19" ht="15.75" customHeight="1" hidden="1">
      <c r="A139" s="49" t="s">
        <v>114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>
        <v>0</v>
      </c>
      <c r="S139" s="18">
        <f>'[1]янв'!T140*2+'[1]март'!T140*4+'[1]июль'!T140*6</f>
        <v>0</v>
      </c>
    </row>
    <row r="140" spans="1:19" ht="15.75" customHeight="1" hidden="1">
      <c r="A140" s="49" t="s">
        <v>114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>
        <v>0</v>
      </c>
      <c r="S140" s="18">
        <f>'[1]янв'!T141*2+'[1]март'!T141*4+'[1]июль'!T141*6</f>
        <v>0</v>
      </c>
    </row>
    <row r="141" spans="1:19" ht="15.75" customHeight="1" hidden="1">
      <c r="A141" s="49" t="s">
        <v>114</v>
      </c>
      <c r="B141" s="34">
        <f>SUM(C141:N141)</f>
        <v>0</v>
      </c>
      <c r="C141" s="34">
        <f aca="true" t="shared" si="28" ref="C141:N141">C142+C143+C144+C145</f>
        <v>0</v>
      </c>
      <c r="D141" s="34">
        <f t="shared" si="28"/>
        <v>0</v>
      </c>
      <c r="E141" s="34">
        <f t="shared" si="28"/>
        <v>0</v>
      </c>
      <c r="F141" s="35">
        <f t="shared" si="28"/>
        <v>0</v>
      </c>
      <c r="G141" s="36">
        <f t="shared" si="28"/>
        <v>0</v>
      </c>
      <c r="H141" s="36">
        <f t="shared" si="28"/>
        <v>0</v>
      </c>
      <c r="I141" s="36">
        <f t="shared" si="28"/>
        <v>0</v>
      </c>
      <c r="J141" s="36">
        <f t="shared" si="28"/>
        <v>0</v>
      </c>
      <c r="K141" s="36">
        <f t="shared" si="28"/>
        <v>0</v>
      </c>
      <c r="L141" s="36">
        <f t="shared" si="28"/>
        <v>0</v>
      </c>
      <c r="M141" s="36">
        <f t="shared" si="28"/>
        <v>0</v>
      </c>
      <c r="N141" s="37">
        <f t="shared" si="28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>
        <v>0</v>
      </c>
      <c r="S141" s="18">
        <f>'[1]янв'!T142*2+'[1]март'!T142*4+'[1]июль'!T142*6</f>
        <v>0</v>
      </c>
    </row>
    <row r="142" spans="1:19" ht="15.75" customHeight="1" hidden="1">
      <c r="A142" s="49" t="s">
        <v>114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>
        <v>0</v>
      </c>
      <c r="S142" s="18">
        <f>'[1]янв'!T143*2+'[1]март'!T143*4+'[1]июль'!T143*6</f>
        <v>0</v>
      </c>
    </row>
    <row r="143" spans="1:19" ht="15.75" customHeight="1" hidden="1">
      <c r="A143" s="49" t="s">
        <v>114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>
        <v>0</v>
      </c>
      <c r="S143" s="18">
        <f>'[1]янв'!T144*2+'[1]март'!T144*4+'[1]июль'!T144*6</f>
        <v>0</v>
      </c>
    </row>
    <row r="144" spans="1:19" ht="15.75" customHeight="1" hidden="1">
      <c r="A144" s="49" t="s">
        <v>114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>
        <v>0</v>
      </c>
      <c r="S144" s="18">
        <f>'[1]янв'!T145*2+'[1]март'!T145*4+'[1]июль'!T145*6</f>
        <v>0</v>
      </c>
    </row>
    <row r="145" spans="1:19" ht="15.75" customHeight="1" hidden="1">
      <c r="A145" s="49" t="s">
        <v>114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>
        <v>0</v>
      </c>
      <c r="S145" s="18">
        <f>'[1]янв'!T146*2+'[1]март'!T146*4+'[1]июль'!T146*6</f>
        <v>0</v>
      </c>
    </row>
    <row r="146" spans="1:19" ht="15.75" customHeight="1" hidden="1">
      <c r="A146" s="49" t="s">
        <v>114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>
        <v>0</v>
      </c>
      <c r="S146" s="18">
        <f>'[1]янв'!T147*2+'[1]март'!T147*4+'[1]июль'!T147*6</f>
        <v>0</v>
      </c>
    </row>
    <row r="147" spans="1:19" ht="15.75" customHeight="1" hidden="1">
      <c r="A147" s="49" t="s">
        <v>114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>
        <v>0</v>
      </c>
      <c r="S147" s="18">
        <f>'[1]янв'!T148*2+'[1]март'!T148*4+'[1]июль'!T148*6</f>
        <v>0</v>
      </c>
    </row>
    <row r="148" spans="1:19" ht="15.75" customHeight="1" hidden="1">
      <c r="A148" s="49" t="s">
        <v>114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>
        <v>0</v>
      </c>
      <c r="S148" s="18">
        <f>'[1]янв'!T149*2+'[1]март'!T149*4+'[1]июль'!T149*6</f>
        <v>0</v>
      </c>
    </row>
    <row r="149" spans="1:19" ht="15.75" customHeight="1" hidden="1">
      <c r="A149" s="49" t="s">
        <v>114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>
        <v>0</v>
      </c>
      <c r="S149" s="18">
        <f>'[1]янв'!T150*2+'[1]март'!T150*4+'[1]июль'!T150*6</f>
        <v>0</v>
      </c>
    </row>
    <row r="150" spans="1:19" ht="15.75" customHeight="1" hidden="1">
      <c r="A150" s="49" t="s">
        <v>114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>
        <v>0</v>
      </c>
      <c r="S150" s="18">
        <f>'[1]янв'!T151*2+'[1]март'!T151*4+'[1]июль'!T151*6</f>
        <v>0</v>
      </c>
    </row>
    <row r="151" spans="1:19" ht="15.75" customHeight="1" hidden="1">
      <c r="A151" s="49" t="s">
        <v>114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>
        <v>0</v>
      </c>
      <c r="S151" s="18">
        <f>'[1]янв'!T152*2+'[1]март'!T152*4+'[1]июль'!T152*6</f>
        <v>0</v>
      </c>
    </row>
    <row r="152" spans="1:19" ht="15.75" customHeight="1" hidden="1">
      <c r="A152" s="49" t="s">
        <v>114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>
        <v>0</v>
      </c>
      <c r="S152" s="18">
        <f>'[1]янв'!T153*2+'[1]март'!T153*4+'[1]июль'!T153*6</f>
        <v>0</v>
      </c>
    </row>
    <row r="153" spans="1:19" ht="15.75" customHeight="1" hidden="1">
      <c r="A153" s="49" t="s">
        <v>114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>
        <v>0</v>
      </c>
      <c r="S153" s="18">
        <f>'[1]янв'!T154*2+'[1]март'!T154*4+'[1]июль'!T154*6</f>
        <v>0</v>
      </c>
    </row>
    <row r="154" spans="1:19" ht="15.75" customHeight="1" hidden="1">
      <c r="A154" s="49" t="s">
        <v>114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>
        <v>0</v>
      </c>
      <c r="S154" s="18">
        <f>'[1]янв'!T155*2+'[1]март'!T155*4+'[1]июль'!T155*6</f>
        <v>0</v>
      </c>
    </row>
    <row r="155" spans="1:19" ht="15.75" customHeight="1" hidden="1">
      <c r="A155" s="49" t="s">
        <v>114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>
        <v>0</v>
      </c>
      <c r="S155" s="18">
        <f>'[1]янв'!T156*2+'[1]март'!T156*4+'[1]июль'!T156*6</f>
        <v>0</v>
      </c>
    </row>
    <row r="156" spans="1:19" ht="15.75" customHeight="1" hidden="1">
      <c r="A156" s="49" t="s">
        <v>114</v>
      </c>
      <c r="B156" s="21">
        <f>SUM(C156:N156)</f>
        <v>0</v>
      </c>
      <c r="C156" s="21">
        <f aca="true" t="shared" si="29" ref="C156:N156">C157+C162+C167+C168+C169+C170+C171+C172+C173+C174+C175</f>
        <v>0</v>
      </c>
      <c r="D156" s="21">
        <f t="shared" si="29"/>
        <v>0</v>
      </c>
      <c r="E156" s="21">
        <f t="shared" si="29"/>
        <v>0</v>
      </c>
      <c r="F156" s="30">
        <f t="shared" si="29"/>
        <v>0</v>
      </c>
      <c r="G156" s="31">
        <f t="shared" si="29"/>
        <v>0</v>
      </c>
      <c r="H156" s="31">
        <f t="shared" si="29"/>
        <v>0</v>
      </c>
      <c r="I156" s="31">
        <f t="shared" si="29"/>
        <v>0</v>
      </c>
      <c r="J156" s="31">
        <f t="shared" si="29"/>
        <v>0</v>
      </c>
      <c r="K156" s="31">
        <f t="shared" si="29"/>
        <v>0</v>
      </c>
      <c r="L156" s="31">
        <f t="shared" si="29"/>
        <v>0</v>
      </c>
      <c r="M156" s="31">
        <f t="shared" si="29"/>
        <v>0</v>
      </c>
      <c r="N156" s="32">
        <f t="shared" si="29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>
        <v>0</v>
      </c>
      <c r="S156" s="18">
        <f>'[1]янв'!T157*2+'[1]март'!T157*4+'[1]июль'!T157*6</f>
        <v>0</v>
      </c>
    </row>
    <row r="157" spans="1:19" ht="15.75" customHeight="1" hidden="1">
      <c r="A157" s="49" t="s">
        <v>114</v>
      </c>
      <c r="B157" s="34">
        <f>SUM(C157:N157)</f>
        <v>0</v>
      </c>
      <c r="C157" s="34">
        <f aca="true" t="shared" si="30" ref="C157:N157">C158+C159+C160+C161</f>
        <v>0</v>
      </c>
      <c r="D157" s="34">
        <f t="shared" si="30"/>
        <v>0</v>
      </c>
      <c r="E157" s="34">
        <f t="shared" si="30"/>
        <v>0</v>
      </c>
      <c r="F157" s="35">
        <f t="shared" si="30"/>
        <v>0</v>
      </c>
      <c r="G157" s="36">
        <f t="shared" si="30"/>
        <v>0</v>
      </c>
      <c r="H157" s="36">
        <f t="shared" si="30"/>
        <v>0</v>
      </c>
      <c r="I157" s="36">
        <f t="shared" si="30"/>
        <v>0</v>
      </c>
      <c r="J157" s="36">
        <f t="shared" si="30"/>
        <v>0</v>
      </c>
      <c r="K157" s="36">
        <f t="shared" si="30"/>
        <v>0</v>
      </c>
      <c r="L157" s="36">
        <f t="shared" si="30"/>
        <v>0</v>
      </c>
      <c r="M157" s="36">
        <f t="shared" si="30"/>
        <v>0</v>
      </c>
      <c r="N157" s="37">
        <f t="shared" si="30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>
        <v>0</v>
      </c>
      <c r="S157" s="18">
        <f>'[1]янв'!T158*2+'[1]март'!T158*4+'[1]июль'!T158*6</f>
        <v>0</v>
      </c>
    </row>
    <row r="158" spans="1:19" ht="15.75" customHeight="1" hidden="1">
      <c r="A158" s="49" t="s">
        <v>114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>
        <v>0</v>
      </c>
      <c r="S158" s="18">
        <f>'[1]янв'!T159*2+'[1]март'!T159*4+'[1]июль'!T159*6</f>
        <v>0</v>
      </c>
    </row>
    <row r="159" spans="1:19" ht="15.75" customHeight="1" hidden="1">
      <c r="A159" s="49" t="s">
        <v>114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>
        <v>0</v>
      </c>
      <c r="S159" s="18">
        <f>'[1]янв'!T160*2+'[1]март'!T160*4+'[1]июль'!T160*6</f>
        <v>0</v>
      </c>
    </row>
    <row r="160" spans="1:19" ht="15.75" customHeight="1" hidden="1">
      <c r="A160" s="49" t="s">
        <v>114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>
        <v>0</v>
      </c>
      <c r="S160" s="18">
        <f>'[1]янв'!T161*2+'[1]март'!T161*4+'[1]июль'!T161*6</f>
        <v>0</v>
      </c>
    </row>
    <row r="161" spans="1:19" ht="15.75" customHeight="1" hidden="1">
      <c r="A161" s="49" t="s">
        <v>114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>
        <v>0</v>
      </c>
      <c r="S161" s="18">
        <f>'[1]янв'!T162*2+'[1]март'!T162*4+'[1]июль'!T162*6</f>
        <v>0</v>
      </c>
    </row>
    <row r="162" spans="1:19" ht="15.75" customHeight="1" hidden="1">
      <c r="A162" s="49" t="s">
        <v>114</v>
      </c>
      <c r="B162" s="34">
        <f>SUM(C162:N162)</f>
        <v>0</v>
      </c>
      <c r="C162" s="34">
        <f aca="true" t="shared" si="31" ref="C162:N162">C163+C164+C165+C166</f>
        <v>0</v>
      </c>
      <c r="D162" s="34">
        <f t="shared" si="31"/>
        <v>0</v>
      </c>
      <c r="E162" s="34">
        <f t="shared" si="31"/>
        <v>0</v>
      </c>
      <c r="F162" s="35">
        <f t="shared" si="31"/>
        <v>0</v>
      </c>
      <c r="G162" s="36">
        <f t="shared" si="31"/>
        <v>0</v>
      </c>
      <c r="H162" s="36">
        <f t="shared" si="31"/>
        <v>0</v>
      </c>
      <c r="I162" s="36">
        <f t="shared" si="31"/>
        <v>0</v>
      </c>
      <c r="J162" s="36">
        <f t="shared" si="31"/>
        <v>0</v>
      </c>
      <c r="K162" s="36">
        <f t="shared" si="31"/>
        <v>0</v>
      </c>
      <c r="L162" s="36">
        <f t="shared" si="31"/>
        <v>0</v>
      </c>
      <c r="M162" s="36">
        <f t="shared" si="31"/>
        <v>0</v>
      </c>
      <c r="N162" s="37">
        <f t="shared" si="31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>
        <v>0</v>
      </c>
      <c r="S162" s="18">
        <f>'[1]янв'!T163*2+'[1]март'!T163*4+'[1]июль'!T163*6</f>
        <v>0</v>
      </c>
    </row>
    <row r="163" spans="1:19" ht="15.75" customHeight="1" hidden="1">
      <c r="A163" s="49" t="s">
        <v>114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>
        <v>0</v>
      </c>
      <c r="S163" s="18">
        <f>'[1]янв'!T164*2+'[1]март'!T164*4+'[1]июль'!T164*6</f>
        <v>0</v>
      </c>
    </row>
    <row r="164" spans="1:19" ht="15.75" customHeight="1" hidden="1">
      <c r="A164" s="49" t="s">
        <v>114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>
        <v>0</v>
      </c>
      <c r="S164" s="18">
        <f>'[1]янв'!T165*2+'[1]март'!T165*4+'[1]июль'!T165*6</f>
        <v>0</v>
      </c>
    </row>
    <row r="165" spans="1:19" ht="15.75" customHeight="1" hidden="1">
      <c r="A165" s="49" t="s">
        <v>114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>
        <v>0</v>
      </c>
      <c r="S165" s="18">
        <f>'[1]янв'!T166*2+'[1]март'!T166*4+'[1]июль'!T166*6</f>
        <v>0</v>
      </c>
    </row>
    <row r="166" spans="1:19" ht="15.75" customHeight="1" hidden="1">
      <c r="A166" s="49" t="s">
        <v>114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>
        <v>0</v>
      </c>
      <c r="S166" s="18">
        <f>'[1]янв'!T167*2+'[1]март'!T167*4+'[1]июль'!T167*6</f>
        <v>0</v>
      </c>
    </row>
    <row r="167" spans="1:19" ht="15.75" customHeight="1" hidden="1">
      <c r="A167" s="49" t="s">
        <v>114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>
        <v>0</v>
      </c>
      <c r="S167" s="18">
        <f>'[1]янв'!T168*2+'[1]март'!T168*4+'[1]июль'!T168*6</f>
        <v>0</v>
      </c>
    </row>
    <row r="168" spans="1:19" ht="15.75" customHeight="1" hidden="1">
      <c r="A168" s="49" t="s">
        <v>114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>
        <v>0</v>
      </c>
      <c r="S168" s="18">
        <f>'[1]янв'!T169*2+'[1]март'!T169*4+'[1]июль'!T169*6</f>
        <v>0</v>
      </c>
    </row>
    <row r="169" spans="1:19" ht="15.75" customHeight="1" hidden="1">
      <c r="A169" s="49" t="s">
        <v>114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>
        <v>0</v>
      </c>
      <c r="S169" s="18">
        <f>'[1]янв'!T170*2+'[1]март'!T170*4+'[1]июль'!T170*6</f>
        <v>0</v>
      </c>
    </row>
    <row r="170" spans="1:19" ht="15.75" customHeight="1" hidden="1">
      <c r="A170" s="49" t="s">
        <v>114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>
        <v>0</v>
      </c>
      <c r="S170" s="18">
        <f>'[1]янв'!T171*2+'[1]март'!T171*4+'[1]июль'!T171*6</f>
        <v>0</v>
      </c>
    </row>
    <row r="171" spans="1:19" ht="15.75" customHeight="1" hidden="1">
      <c r="A171" s="49" t="s">
        <v>114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>
        <v>0</v>
      </c>
      <c r="S171" s="18">
        <f>'[1]янв'!T172*2+'[1]март'!T172*4+'[1]июль'!T172*6</f>
        <v>0</v>
      </c>
    </row>
    <row r="172" spans="1:19" ht="15.75" customHeight="1" hidden="1">
      <c r="A172" s="49" t="s">
        <v>114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>
        <v>0</v>
      </c>
      <c r="S172" s="18">
        <f>'[1]янв'!T173*2+'[1]март'!T173*4+'[1]июль'!T173*6</f>
        <v>0</v>
      </c>
    </row>
    <row r="173" spans="1:19" ht="15.75" customHeight="1" hidden="1">
      <c r="A173" s="49" t="s">
        <v>114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>
        <v>0</v>
      </c>
      <c r="S173" s="18">
        <f>'[1]янв'!T174*2+'[1]март'!T174*4+'[1]июль'!T174*6</f>
        <v>0</v>
      </c>
    </row>
    <row r="174" spans="1:19" ht="15.75" customHeight="1" hidden="1">
      <c r="A174" s="49" t="s">
        <v>114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>
        <v>0</v>
      </c>
      <c r="S174" s="18">
        <f>'[1]янв'!T175*2+'[1]март'!T175*4+'[1]июль'!T175*6</f>
        <v>0</v>
      </c>
    </row>
    <row r="175" spans="1:19" ht="15.75" customHeight="1" hidden="1">
      <c r="A175" s="49" t="s">
        <v>114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>
        <v>0</v>
      </c>
      <c r="S175" s="18">
        <f>'[1]янв'!T176*2+'[1]март'!T176*4+'[1]июль'!T176*6</f>
        <v>0</v>
      </c>
    </row>
    <row r="176" spans="1:19" ht="15.75" customHeight="1" hidden="1">
      <c r="A176" s="49" t="s">
        <v>114</v>
      </c>
      <c r="B176" s="21">
        <f>SUM(C176:N176)</f>
        <v>0</v>
      </c>
      <c r="C176" s="21">
        <f aca="true" t="shared" si="32" ref="C176:N176">C177+C182+C187+C188+C189+C190+C191+C192+C193+C194+C195</f>
        <v>0</v>
      </c>
      <c r="D176" s="21">
        <f t="shared" si="32"/>
        <v>0</v>
      </c>
      <c r="E176" s="21">
        <f t="shared" si="32"/>
        <v>0</v>
      </c>
      <c r="F176" s="30">
        <f t="shared" si="32"/>
        <v>0</v>
      </c>
      <c r="G176" s="31">
        <f t="shared" si="32"/>
        <v>0</v>
      </c>
      <c r="H176" s="31">
        <f t="shared" si="32"/>
        <v>0</v>
      </c>
      <c r="I176" s="31">
        <f t="shared" si="32"/>
        <v>0</v>
      </c>
      <c r="J176" s="31">
        <f t="shared" si="32"/>
        <v>0</v>
      </c>
      <c r="K176" s="31">
        <f t="shared" si="32"/>
        <v>0</v>
      </c>
      <c r="L176" s="31">
        <f t="shared" si="32"/>
        <v>0</v>
      </c>
      <c r="M176" s="31">
        <f t="shared" si="32"/>
        <v>0</v>
      </c>
      <c r="N176" s="32">
        <f t="shared" si="32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>
        <v>0</v>
      </c>
      <c r="S176" s="18">
        <f>'[1]янв'!T177*2+'[1]март'!T177*4+'[1]июль'!T177*6</f>
        <v>0</v>
      </c>
    </row>
    <row r="177" spans="1:19" ht="15.75" customHeight="1" hidden="1">
      <c r="A177" s="49" t="s">
        <v>114</v>
      </c>
      <c r="B177" s="34">
        <f>SUM(C177:N177)</f>
        <v>0</v>
      </c>
      <c r="C177" s="34">
        <f aca="true" t="shared" si="33" ref="C177:N177">C178+C179+C180+C181</f>
        <v>0</v>
      </c>
      <c r="D177" s="34">
        <f t="shared" si="33"/>
        <v>0</v>
      </c>
      <c r="E177" s="34">
        <f t="shared" si="33"/>
        <v>0</v>
      </c>
      <c r="F177" s="35">
        <f t="shared" si="33"/>
        <v>0</v>
      </c>
      <c r="G177" s="36">
        <f t="shared" si="33"/>
        <v>0</v>
      </c>
      <c r="H177" s="36">
        <f t="shared" si="33"/>
        <v>0</v>
      </c>
      <c r="I177" s="36">
        <f t="shared" si="33"/>
        <v>0</v>
      </c>
      <c r="J177" s="36">
        <f t="shared" si="33"/>
        <v>0</v>
      </c>
      <c r="K177" s="36">
        <f t="shared" si="33"/>
        <v>0</v>
      </c>
      <c r="L177" s="36">
        <f t="shared" si="33"/>
        <v>0</v>
      </c>
      <c r="M177" s="36">
        <f t="shared" si="33"/>
        <v>0</v>
      </c>
      <c r="N177" s="37">
        <f t="shared" si="33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>
        <v>0</v>
      </c>
      <c r="S177" s="18">
        <f>'[1]янв'!T178*2+'[1]март'!T178*4+'[1]июль'!T178*6</f>
        <v>0</v>
      </c>
    </row>
    <row r="178" spans="1:19" ht="15.75" customHeight="1" hidden="1">
      <c r="A178" s="49" t="s">
        <v>114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>
        <v>0</v>
      </c>
      <c r="S178" s="18">
        <f>'[1]янв'!T179*2+'[1]март'!T179*4+'[1]июль'!T179*6</f>
        <v>0</v>
      </c>
    </row>
    <row r="179" spans="1:19" ht="15.75" customHeight="1" hidden="1">
      <c r="A179" s="49" t="s">
        <v>114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>
        <v>0</v>
      </c>
      <c r="S179" s="18">
        <f>'[1]янв'!T180*2+'[1]март'!T180*4+'[1]июль'!T180*6</f>
        <v>0</v>
      </c>
    </row>
    <row r="180" spans="1:19" ht="15.75" customHeight="1" hidden="1">
      <c r="A180" s="49" t="s">
        <v>114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>
        <v>0</v>
      </c>
      <c r="S180" s="18">
        <f>'[1]янв'!T181*2+'[1]март'!T181*4+'[1]июль'!T181*6</f>
        <v>0</v>
      </c>
    </row>
    <row r="181" spans="1:19" ht="15.75" customHeight="1" hidden="1">
      <c r="A181" s="49" t="s">
        <v>114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>
        <v>0</v>
      </c>
      <c r="S181" s="18">
        <f>'[1]янв'!T182*2+'[1]март'!T182*4+'[1]июль'!T182*6</f>
        <v>0</v>
      </c>
    </row>
    <row r="182" spans="1:19" ht="15.75" customHeight="1" hidden="1">
      <c r="A182" s="49" t="s">
        <v>114</v>
      </c>
      <c r="B182" s="34">
        <f>SUM(C182:N182)</f>
        <v>0</v>
      </c>
      <c r="C182" s="34">
        <f aca="true" t="shared" si="34" ref="C182:N182">C183+C184+C185+C186</f>
        <v>0</v>
      </c>
      <c r="D182" s="34">
        <f t="shared" si="34"/>
        <v>0</v>
      </c>
      <c r="E182" s="34">
        <f t="shared" si="34"/>
        <v>0</v>
      </c>
      <c r="F182" s="35">
        <f t="shared" si="34"/>
        <v>0</v>
      </c>
      <c r="G182" s="36">
        <f t="shared" si="34"/>
        <v>0</v>
      </c>
      <c r="H182" s="36">
        <f t="shared" si="34"/>
        <v>0</v>
      </c>
      <c r="I182" s="36">
        <f t="shared" si="34"/>
        <v>0</v>
      </c>
      <c r="J182" s="36">
        <f t="shared" si="34"/>
        <v>0</v>
      </c>
      <c r="K182" s="36">
        <f t="shared" si="34"/>
        <v>0</v>
      </c>
      <c r="L182" s="36">
        <f t="shared" si="34"/>
        <v>0</v>
      </c>
      <c r="M182" s="36">
        <f t="shared" si="34"/>
        <v>0</v>
      </c>
      <c r="N182" s="37">
        <f t="shared" si="34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>
        <v>0</v>
      </c>
      <c r="S182" s="18">
        <f>'[1]янв'!T183*2+'[1]март'!T183*4+'[1]июль'!T183*6</f>
        <v>0</v>
      </c>
    </row>
    <row r="183" spans="1:19" ht="15.75" customHeight="1" hidden="1">
      <c r="A183" s="49" t="s">
        <v>114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>
        <v>0</v>
      </c>
      <c r="S183" s="18">
        <f>'[1]янв'!T184*2+'[1]март'!T184*4+'[1]июль'!T184*6</f>
        <v>0</v>
      </c>
    </row>
    <row r="184" spans="1:19" ht="15.75" customHeight="1" hidden="1">
      <c r="A184" s="49" t="s">
        <v>114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>
        <v>0</v>
      </c>
      <c r="S184" s="18">
        <f>'[1]янв'!T185*2+'[1]март'!T185*4+'[1]июль'!T185*6</f>
        <v>0</v>
      </c>
    </row>
    <row r="185" spans="1:19" ht="15.75" customHeight="1" hidden="1">
      <c r="A185" s="49" t="s">
        <v>114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>
        <v>0</v>
      </c>
      <c r="S185" s="18">
        <f>'[1]янв'!T186*2+'[1]март'!T186*4+'[1]июль'!T186*6</f>
        <v>0</v>
      </c>
    </row>
    <row r="186" spans="1:19" ht="15.75" customHeight="1" hidden="1">
      <c r="A186" s="49" t="s">
        <v>114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>
        <v>0</v>
      </c>
      <c r="S186" s="18">
        <f>'[1]янв'!T187*2+'[1]март'!T187*4+'[1]июль'!T187*6</f>
        <v>0</v>
      </c>
    </row>
    <row r="187" spans="1:19" ht="15.75" customHeight="1" hidden="1">
      <c r="A187" s="49" t="s">
        <v>114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>
        <v>0</v>
      </c>
      <c r="S187" s="18">
        <f>'[1]янв'!T188*2+'[1]март'!T188*4+'[1]июль'!T188*6</f>
        <v>0</v>
      </c>
    </row>
    <row r="188" spans="1:19" ht="15.75" customHeight="1" hidden="1">
      <c r="A188" s="49" t="s">
        <v>114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>
        <v>0</v>
      </c>
      <c r="S188" s="18">
        <f>'[1]янв'!T189*2+'[1]март'!T189*4+'[1]июль'!T189*6</f>
        <v>0</v>
      </c>
    </row>
    <row r="189" spans="1:19" ht="15.75" customHeight="1" hidden="1">
      <c r="A189" s="49" t="s">
        <v>114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>
        <v>0</v>
      </c>
      <c r="S189" s="18">
        <f>'[1]янв'!T190*2+'[1]март'!T190*4+'[1]июль'!T190*6</f>
        <v>0</v>
      </c>
    </row>
    <row r="190" spans="1:19" ht="15.75" customHeight="1" hidden="1">
      <c r="A190" s="49" t="s">
        <v>114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>
        <v>0</v>
      </c>
      <c r="S190" s="18">
        <f>'[1]янв'!T191*2+'[1]март'!T191*4+'[1]июль'!T191*6</f>
        <v>0</v>
      </c>
    </row>
    <row r="191" spans="1:19" ht="15.75" customHeight="1" hidden="1">
      <c r="A191" s="49" t="s">
        <v>114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>
        <v>0</v>
      </c>
      <c r="S191" s="18">
        <f>'[1]янв'!T192*2+'[1]март'!T192*4+'[1]июль'!T192*6</f>
        <v>0</v>
      </c>
    </row>
    <row r="192" spans="1:19" ht="15.75" customHeight="1" hidden="1">
      <c r="A192" s="49" t="s">
        <v>114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>
        <v>0</v>
      </c>
      <c r="S192" s="18">
        <f>'[1]янв'!T193*2+'[1]март'!T193*4+'[1]июль'!T193*6</f>
        <v>0</v>
      </c>
    </row>
    <row r="193" spans="1:19" ht="15.75" customHeight="1" hidden="1">
      <c r="A193" s="49" t="s">
        <v>114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>
        <v>0</v>
      </c>
      <c r="S193" s="18">
        <f>'[1]янв'!T194*2+'[1]март'!T194*4+'[1]июль'!T194*6</f>
        <v>0</v>
      </c>
    </row>
    <row r="194" spans="1:19" ht="15.75" customHeight="1" hidden="1">
      <c r="A194" s="49" t="s">
        <v>114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>
        <v>0</v>
      </c>
      <c r="S194" s="18">
        <f>'[1]янв'!T195*2+'[1]март'!T195*4+'[1]июль'!T195*6</f>
        <v>0</v>
      </c>
    </row>
    <row r="195" spans="1:19" ht="15.75" customHeight="1" hidden="1">
      <c r="A195" s="49" t="s">
        <v>114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>
        <v>0</v>
      </c>
      <c r="S195" s="18">
        <f>'[1]янв'!T196*2+'[1]март'!T196*4+'[1]июль'!T196*6</f>
        <v>0</v>
      </c>
    </row>
    <row r="196" spans="1:19" ht="15.75" customHeight="1" hidden="1">
      <c r="A196" s="49" t="s">
        <v>114</v>
      </c>
      <c r="B196" s="21">
        <f>SUM(C196:N196)</f>
        <v>0</v>
      </c>
      <c r="C196" s="21">
        <f aca="true" t="shared" si="35" ref="C196:N196">C197+C198+C199+C200+C201+C202+C203+C204</f>
        <v>0</v>
      </c>
      <c r="D196" s="21">
        <f t="shared" si="35"/>
        <v>0</v>
      </c>
      <c r="E196" s="21">
        <f t="shared" si="35"/>
        <v>0</v>
      </c>
      <c r="F196" s="30">
        <f t="shared" si="35"/>
        <v>0</v>
      </c>
      <c r="G196" s="31">
        <f t="shared" si="35"/>
        <v>0</v>
      </c>
      <c r="H196" s="31">
        <f t="shared" si="35"/>
        <v>0</v>
      </c>
      <c r="I196" s="31">
        <f t="shared" si="35"/>
        <v>0</v>
      </c>
      <c r="J196" s="31">
        <f t="shared" si="35"/>
        <v>0</v>
      </c>
      <c r="K196" s="31">
        <f t="shared" si="35"/>
        <v>0</v>
      </c>
      <c r="L196" s="31">
        <f t="shared" si="35"/>
        <v>0</v>
      </c>
      <c r="M196" s="31">
        <f t="shared" si="35"/>
        <v>0</v>
      </c>
      <c r="N196" s="32">
        <f t="shared" si="35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>
        <v>0</v>
      </c>
      <c r="S196" s="18">
        <f>'[1]янв'!T197*2+'[1]март'!T197*4+'[1]июль'!T197*6</f>
        <v>0</v>
      </c>
    </row>
    <row r="197" spans="1:19" ht="15.75" customHeight="1" hidden="1">
      <c r="A197" s="49" t="s">
        <v>114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>
        <v>0</v>
      </c>
      <c r="S197" s="18">
        <f>'[1]янв'!T198*2+'[1]март'!T198*4+'[1]июль'!T198*6</f>
        <v>0</v>
      </c>
    </row>
    <row r="198" spans="1:19" ht="15.75" customHeight="1" hidden="1">
      <c r="A198" s="49" t="s">
        <v>114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>
        <v>0</v>
      </c>
      <c r="S198" s="18">
        <f>'[1]янв'!T199*2+'[1]март'!T199*4+'[1]июль'!T199*6</f>
        <v>0</v>
      </c>
    </row>
    <row r="199" spans="1:19" ht="15.75" customHeight="1" hidden="1">
      <c r="A199" s="49" t="s">
        <v>114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>
        <v>0</v>
      </c>
      <c r="S199" s="18">
        <f>'[1]янв'!T200*2+'[1]март'!T200*4+'[1]июль'!T200*6</f>
        <v>0</v>
      </c>
    </row>
    <row r="200" spans="1:19" ht="15.75" customHeight="1" hidden="1">
      <c r="A200" s="49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>
        <v>0</v>
      </c>
      <c r="S200" s="18">
        <f>'[1]янв'!T201*2+'[1]март'!T201*4+'[1]июль'!T201*6</f>
        <v>0</v>
      </c>
    </row>
    <row r="201" spans="1:19" ht="15.75" customHeight="1" hidden="1">
      <c r="A201" s="49" t="s">
        <v>114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>
        <v>0</v>
      </c>
      <c r="S201" s="18">
        <f>'[1]янв'!T202*2+'[1]март'!T202*4+'[1]июль'!T202*6</f>
        <v>0</v>
      </c>
    </row>
    <row r="202" spans="1:19" ht="15.75" customHeight="1" hidden="1">
      <c r="A202" s="49" t="s">
        <v>114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>
        <v>0</v>
      </c>
      <c r="S202" s="18">
        <f>'[1]янв'!T203*2+'[1]март'!T203*4+'[1]июль'!T203*6</f>
        <v>0</v>
      </c>
    </row>
    <row r="203" spans="1:19" ht="15.75" customHeight="1" hidden="1">
      <c r="A203" s="49" t="s">
        <v>114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>
        <v>0</v>
      </c>
      <c r="S203" s="18">
        <f>'[1]янв'!T204*2+'[1]март'!T204*4+'[1]июль'!T204*6</f>
        <v>0</v>
      </c>
    </row>
    <row r="204" spans="1:19" ht="15.75" customHeight="1" hidden="1">
      <c r="A204" s="49" t="s">
        <v>114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>
        <v>0</v>
      </c>
      <c r="S204" s="18">
        <f>'[1]янв'!T205*2+'[1]март'!T205*4+'[1]июль'!T205*6</f>
        <v>0</v>
      </c>
    </row>
    <row r="205" spans="1:19" ht="15.75" customHeight="1" hidden="1">
      <c r="A205" s="49" t="s">
        <v>114</v>
      </c>
      <c r="B205" s="21">
        <f>SUM(C205:N205)</f>
        <v>147</v>
      </c>
      <c r="C205" s="21">
        <f aca="true" t="shared" si="36" ref="C205:N205">C206+C209+C210+C211+C212</f>
        <v>0</v>
      </c>
      <c r="D205" s="21">
        <f t="shared" si="36"/>
        <v>0</v>
      </c>
      <c r="E205" s="21">
        <f t="shared" si="36"/>
        <v>0</v>
      </c>
      <c r="F205" s="30">
        <f t="shared" si="36"/>
        <v>50</v>
      </c>
      <c r="G205" s="31">
        <f t="shared" si="36"/>
        <v>25</v>
      </c>
      <c r="H205" s="31">
        <f t="shared" si="36"/>
        <v>35</v>
      </c>
      <c r="I205" s="31">
        <f t="shared" si="36"/>
        <v>0</v>
      </c>
      <c r="J205" s="31">
        <f t="shared" si="36"/>
        <v>0</v>
      </c>
      <c r="K205" s="31">
        <f t="shared" si="36"/>
        <v>0</v>
      </c>
      <c r="L205" s="31">
        <f t="shared" si="36"/>
        <v>0</v>
      </c>
      <c r="M205" s="31">
        <f t="shared" si="36"/>
        <v>37</v>
      </c>
      <c r="N205" s="31">
        <f t="shared" si="36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>
        <v>0</v>
      </c>
      <c r="S205" s="18">
        <f>'[1]янв'!T206*2+'[1]март'!T206*4+'[1]июль'!T206*6</f>
        <v>0</v>
      </c>
    </row>
    <row r="206" spans="1:19" ht="15.75" customHeight="1" hidden="1">
      <c r="A206" s="49" t="s">
        <v>114</v>
      </c>
      <c r="B206" s="34">
        <f>SUM(C206:N206)</f>
        <v>0</v>
      </c>
      <c r="C206" s="34">
        <f aca="true" t="shared" si="37" ref="C206:N206">C207+C208</f>
        <v>0</v>
      </c>
      <c r="D206" s="34">
        <f t="shared" si="37"/>
        <v>0</v>
      </c>
      <c r="E206" s="34">
        <f t="shared" si="37"/>
        <v>0</v>
      </c>
      <c r="F206" s="35">
        <f t="shared" si="37"/>
        <v>0</v>
      </c>
      <c r="G206" s="36">
        <f t="shared" si="37"/>
        <v>0</v>
      </c>
      <c r="H206" s="36">
        <f t="shared" si="37"/>
        <v>0</v>
      </c>
      <c r="I206" s="36">
        <f t="shared" si="37"/>
        <v>0</v>
      </c>
      <c r="J206" s="36">
        <f t="shared" si="37"/>
        <v>0</v>
      </c>
      <c r="K206" s="36">
        <f t="shared" si="37"/>
        <v>0</v>
      </c>
      <c r="L206" s="36">
        <f t="shared" si="37"/>
        <v>0</v>
      </c>
      <c r="M206" s="36">
        <f t="shared" si="37"/>
        <v>0</v>
      </c>
      <c r="N206" s="37">
        <f t="shared" si="37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>
        <v>0</v>
      </c>
      <c r="S206" s="18">
        <f>'[1]янв'!T207*2+'[1]март'!T207*4+'[1]июль'!T207*6</f>
        <v>0</v>
      </c>
    </row>
    <row r="207" spans="1:19" ht="15.75" customHeight="1" hidden="1">
      <c r="A207" s="49" t="s">
        <v>114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>
        <v>0</v>
      </c>
      <c r="S207" s="18">
        <f>'[1]янв'!T208*2+'[1]март'!T208*4+'[1]июль'!T208*6</f>
        <v>0</v>
      </c>
    </row>
    <row r="208" spans="1:19" ht="15.75" customHeight="1" hidden="1">
      <c r="A208" s="49" t="s">
        <v>114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>
        <v>0</v>
      </c>
      <c r="S208" s="18">
        <f>'[1]янв'!T209*2+'[1]март'!T209*4+'[1]июль'!T209*6</f>
        <v>0</v>
      </c>
    </row>
    <row r="209" spans="1:19" ht="15.75" customHeight="1" hidden="1">
      <c r="A209" s="49" t="s">
        <v>114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>
        <v>0</v>
      </c>
      <c r="S209" s="18">
        <f>'[1]янв'!T210*2+'[1]март'!T210*4+'[1]июль'!T210*6</f>
        <v>0</v>
      </c>
    </row>
    <row r="210" spans="1:19" ht="15.75" customHeight="1" hidden="1">
      <c r="A210" s="49" t="s">
        <v>114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>
        <v>0</v>
      </c>
      <c r="S210" s="18">
        <f>'[1]янв'!T211*2+'[1]март'!T211*4+'[1]июль'!T211*6</f>
        <v>0</v>
      </c>
    </row>
    <row r="211" spans="1:19" ht="15.75" customHeight="1" hidden="1">
      <c r="A211" s="49" t="s">
        <v>114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>
        <v>0</v>
      </c>
      <c r="S211" s="18">
        <f>'[1]янв'!T212*2+'[1]март'!T212*4+'[1]июль'!T212*6</f>
        <v>0</v>
      </c>
    </row>
    <row r="212" spans="1:19" ht="15.75" customHeight="1" hidden="1">
      <c r="A212" s="49" t="s">
        <v>114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>
        <v>0</v>
      </c>
      <c r="S212" s="18">
        <f>'[1]янв'!T213*2+'[1]март'!T213*4+'[1]июль'!T213*6</f>
        <v>0</v>
      </c>
    </row>
    <row r="213" spans="1:19" ht="15.75" customHeight="1" hidden="1">
      <c r="A213" s="49" t="s">
        <v>114</v>
      </c>
      <c r="B213" s="21">
        <f>SUM(C213:N213)</f>
        <v>0</v>
      </c>
      <c r="C213" s="21">
        <f aca="true" t="shared" si="38" ref="C213:N213">C214+C215+C216+C217+C218+C219</f>
        <v>0</v>
      </c>
      <c r="D213" s="21">
        <f t="shared" si="38"/>
        <v>0</v>
      </c>
      <c r="E213" s="21">
        <f t="shared" si="38"/>
        <v>0</v>
      </c>
      <c r="F213" s="30">
        <f t="shared" si="38"/>
        <v>0</v>
      </c>
      <c r="G213" s="31">
        <f t="shared" si="38"/>
        <v>0</v>
      </c>
      <c r="H213" s="31">
        <f t="shared" si="38"/>
        <v>0</v>
      </c>
      <c r="I213" s="31">
        <f t="shared" si="38"/>
        <v>0</v>
      </c>
      <c r="J213" s="31">
        <f t="shared" si="38"/>
        <v>0</v>
      </c>
      <c r="K213" s="31">
        <f t="shared" si="38"/>
        <v>0</v>
      </c>
      <c r="L213" s="31">
        <f t="shared" si="38"/>
        <v>0</v>
      </c>
      <c r="M213" s="31">
        <f t="shared" si="38"/>
        <v>0</v>
      </c>
      <c r="N213" s="32">
        <f t="shared" si="38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>
        <v>0</v>
      </c>
      <c r="S213" s="18">
        <f>'[1]янв'!T214*2+'[1]март'!T214*4+'[1]июль'!T214*6</f>
        <v>0</v>
      </c>
    </row>
    <row r="214" spans="1:19" ht="15.75" customHeight="1" hidden="1">
      <c r="A214" s="49" t="s">
        <v>114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>
        <v>0</v>
      </c>
      <c r="S214" s="18">
        <f>'[1]янв'!T215*2+'[1]март'!T215*4+'[1]июль'!T215*6</f>
        <v>0</v>
      </c>
    </row>
    <row r="215" spans="1:19" ht="15.75" customHeight="1" hidden="1">
      <c r="A215" s="49" t="s">
        <v>114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>
        <v>0</v>
      </c>
      <c r="S215" s="18">
        <f>'[1]янв'!T216*2+'[1]март'!T216*4+'[1]июль'!T216*6</f>
        <v>0</v>
      </c>
    </row>
    <row r="216" spans="1:19" ht="15.75" customHeight="1" hidden="1">
      <c r="A216" s="49" t="s">
        <v>114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>
        <v>0</v>
      </c>
      <c r="S216" s="18">
        <f>'[1]янв'!T217*2+'[1]март'!T217*4+'[1]июль'!T217*6</f>
        <v>0</v>
      </c>
    </row>
    <row r="217" spans="1:19" ht="15.75" customHeight="1" hidden="1">
      <c r="A217" s="49" t="s">
        <v>114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>
        <v>0</v>
      </c>
      <c r="S217" s="18">
        <f>'[1]янв'!T218*2+'[1]март'!T218*4+'[1]июль'!T218*6</f>
        <v>0</v>
      </c>
    </row>
    <row r="218" spans="1:19" ht="15.75" customHeight="1" hidden="1">
      <c r="A218" s="49" t="s">
        <v>114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>
        <v>0</v>
      </c>
      <c r="S218" s="18">
        <f>'[1]янв'!T219*2+'[1]март'!T219*4+'[1]июль'!T219*6</f>
        <v>0</v>
      </c>
    </row>
    <row r="219" spans="1:19" ht="15.75" customHeight="1" hidden="1">
      <c r="A219" s="49" t="s">
        <v>114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>
        <v>0</v>
      </c>
      <c r="S219" s="18">
        <f>'[1]янв'!T220*2+'[1]март'!T220*4+'[1]июль'!T220*6</f>
        <v>0</v>
      </c>
    </row>
    <row r="220" spans="1:19" ht="15.75" customHeight="1" hidden="1">
      <c r="A220" s="49" t="s">
        <v>114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>
        <v>0</v>
      </c>
      <c r="S220" s="18">
        <f>'[1]янв'!T221*2+'[1]март'!T221*4+'[1]июль'!T221*6</f>
        <v>0</v>
      </c>
    </row>
    <row r="221" spans="1:19" ht="15.75" customHeight="1" hidden="1">
      <c r="A221" s="49" t="s">
        <v>114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>
        <v>0</v>
      </c>
      <c r="S221" s="18">
        <f>'[1]янв'!T222*2+'[1]март'!T222*4+'[1]июль'!T222*6</f>
        <v>0</v>
      </c>
    </row>
    <row r="222" spans="1:19" ht="15.75" customHeight="1" hidden="1">
      <c r="A222" s="49" t="s">
        <v>114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>
        <v>0</v>
      </c>
      <c r="S222" s="18">
        <f>'[1]янв'!T223*2+'[1]март'!T223*4+'[1]июль'!T223*6</f>
        <v>0</v>
      </c>
    </row>
    <row r="223" spans="1:19" ht="15.75" customHeight="1" hidden="1">
      <c r="A223" s="49" t="s">
        <v>114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>
        <v>0</v>
      </c>
      <c r="S223" s="18">
        <f>'[1]янв'!T224*2+'[1]март'!T224*4+'[1]июль'!T224*6</f>
        <v>0</v>
      </c>
    </row>
    <row r="224" spans="1:19" ht="15.75" customHeight="1" hidden="1">
      <c r="A224" s="49" t="s">
        <v>114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>
        <v>0</v>
      </c>
      <c r="S224" s="18">
        <f>'[1]янв'!T225*2+'[1]март'!T225*4+'[1]июль'!T225*6</f>
        <v>0</v>
      </c>
    </row>
    <row r="225" spans="1:19" ht="15.75" customHeight="1" hidden="1">
      <c r="A225" s="49" t="s">
        <v>114</v>
      </c>
      <c r="B225" s="34"/>
      <c r="C225" s="34"/>
      <c r="D225" s="34"/>
      <c r="E225" s="34"/>
      <c r="F225" s="53"/>
      <c r="G225" s="53"/>
      <c r="H225" s="53"/>
      <c r="I225" s="53"/>
      <c r="J225" s="53"/>
      <c r="K225" s="53"/>
      <c r="L225" s="53"/>
      <c r="M225" s="53"/>
      <c r="N225" s="53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>
        <v>0</v>
      </c>
      <c r="S225" s="18">
        <f>'[1]янв'!T226*2+'[1]март'!T226*4+'[1]июль'!T226*6</f>
        <v>53.3979999999999</v>
      </c>
    </row>
    <row r="226" spans="1:19" ht="15.75" customHeight="1" hidden="1">
      <c r="A226" s="49" t="s">
        <v>114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>
        <v>0</v>
      </c>
      <c r="S226" s="26">
        <f>'[1]янв'!T227*2+'[1]март'!T227*4+'[1]июль'!T227*6</f>
        <v>0</v>
      </c>
    </row>
    <row r="227" spans="1:19" ht="15.75" customHeight="1" hidden="1">
      <c r="A227" s="49" t="s">
        <v>114</v>
      </c>
      <c r="O227" s="18">
        <f>'[1]янв'!O228*2+'[1]март'!O228*4+'[1]июль'!O228*6</f>
        <v>0</v>
      </c>
      <c r="P227" s="55"/>
      <c r="Q227" s="55"/>
      <c r="R227" s="55">
        <v>0</v>
      </c>
      <c r="S227" s="55"/>
    </row>
    <row r="228" spans="1:18" ht="15.75" customHeight="1" hidden="1">
      <c r="A228" s="49" t="s">
        <v>114</v>
      </c>
      <c r="O228" s="18">
        <f>'[1]янв'!O229*2+'[1]март'!O229*4+'[1]июль'!O229*6</f>
        <v>8799.562</v>
      </c>
      <c r="P228" s="55">
        <f>614.459-O228</f>
        <v>-8185.103</v>
      </c>
      <c r="R228" s="1">
        <v>0</v>
      </c>
    </row>
    <row r="229" spans="1:18" ht="15.75" customHeight="1" hidden="1">
      <c r="A229" s="49" t="s">
        <v>114</v>
      </c>
      <c r="O229" s="18">
        <f>'[1]янв'!O230*2+'[1]март'!O230*4+'[1]июль'!O230*6</f>
        <v>2022.6480000000001</v>
      </c>
      <c r="R229" s="1">
        <v>0</v>
      </c>
    </row>
    <row r="230" spans="1:18" ht="15.75" customHeight="1" hidden="1">
      <c r="A230" s="49" t="s">
        <v>114</v>
      </c>
      <c r="O230" s="18">
        <f>'[1]янв'!O231*2+'[1]март'!O231*4+'[1]июль'!O231*6</f>
        <v>4299.968</v>
      </c>
      <c r="P230" s="1">
        <f>109842+8042</f>
        <v>117884</v>
      </c>
      <c r="R230" s="1">
        <v>0</v>
      </c>
    </row>
    <row r="231" spans="1:18" ht="15.75" customHeight="1" hidden="1">
      <c r="A231" s="49" t="s">
        <v>114</v>
      </c>
      <c r="O231" s="18">
        <f>'[1]янв'!O232*2+'[1]март'!O232*4+'[1]июль'!O232*6</f>
        <v>0</v>
      </c>
      <c r="R231" s="1">
        <v>0</v>
      </c>
    </row>
    <row r="232" spans="1:18" ht="15.75" customHeight="1" hidden="1">
      <c r="A232" s="49" t="s">
        <v>114</v>
      </c>
      <c r="O232" s="18">
        <f>'[1]янв'!O233*2+'[1]март'!O233*4+'[1]июль'!O233*6</f>
        <v>1368408</v>
      </c>
      <c r="R232" s="1">
        <v>0</v>
      </c>
    </row>
    <row r="233" spans="1:18" ht="15.75" customHeight="1" hidden="1">
      <c r="A233" s="49" t="s">
        <v>114</v>
      </c>
      <c r="O233" s="18">
        <f>'[1]янв'!O234*2+'[1]март'!O234*4+'[1]июль'!O234*6</f>
        <v>971.3639999999999</v>
      </c>
      <c r="R233" s="1">
        <v>0</v>
      </c>
    </row>
    <row r="234" spans="1:18" ht="15.75" customHeight="1" hidden="1">
      <c r="A234" s="49" t="s">
        <v>114</v>
      </c>
      <c r="O234" s="18">
        <f>'[1]янв'!O235*2+'[1]март'!O235*4+'[1]июль'!O235*6</f>
        <v>0</v>
      </c>
      <c r="R234" s="1">
        <v>0</v>
      </c>
    </row>
    <row r="235" spans="1:18" ht="15.75" customHeight="1" hidden="1">
      <c r="A235" s="49" t="s">
        <v>114</v>
      </c>
      <c r="O235" s="18">
        <f>'[1]янв'!O236*2+'[1]март'!O236*4+'[1]июль'!O236*6</f>
        <v>0</v>
      </c>
      <c r="R235" s="1">
        <v>0</v>
      </c>
    </row>
    <row r="236" spans="1:18" ht="15.75" customHeight="1" hidden="1">
      <c r="A236" s="49" t="s">
        <v>114</v>
      </c>
      <c r="O236" s="18">
        <f>'[1]янв'!O237*2+'[1]март'!O237*4+'[1]июль'!O237*6</f>
        <v>8656.118</v>
      </c>
      <c r="P236" s="1" t="s">
        <v>103</v>
      </c>
      <c r="R236" s="1">
        <v>0</v>
      </c>
    </row>
    <row r="237" spans="1:18" ht="15.75" customHeight="1" hidden="1">
      <c r="A237" s="49" t="s">
        <v>114</v>
      </c>
      <c r="O237" s="18">
        <f>'[1]янв'!O238*2+'[1]март'!O238*4+'[1]июль'!O238*6</f>
        <v>1993.77</v>
      </c>
      <c r="P237" s="1" t="s">
        <v>104</v>
      </c>
      <c r="R237" s="1">
        <v>0</v>
      </c>
    </row>
    <row r="238" spans="1:18" ht="15.75" customHeight="1" hidden="1">
      <c r="A238" s="49" t="s">
        <v>114</v>
      </c>
      <c r="O238" s="18">
        <f>'[1]янв'!O239*2+'[1]март'!O239*4+'[1]июль'!O239*6</f>
        <v>4203.452</v>
      </c>
      <c r="P238" s="1" t="s">
        <v>105</v>
      </c>
      <c r="R238" s="1">
        <v>0</v>
      </c>
    </row>
    <row r="239" spans="1:18" ht="15.75" customHeight="1" hidden="1">
      <c r="A239" s="49" t="s">
        <v>114</v>
      </c>
      <c r="O239" s="18">
        <f>'[1]янв'!O240*2+'[1]март'!O240*4+'[1]июль'!O240*6</f>
        <v>0</v>
      </c>
      <c r="R239" s="1">
        <v>0</v>
      </c>
    </row>
    <row r="240" spans="1:19" ht="15.75" customHeight="1" hidden="1">
      <c r="A240" s="49" t="s">
        <v>114</v>
      </c>
      <c r="O240" s="18">
        <f>'[1]янв'!O241*2+'[1]март'!O241*4+'[1]июль'!O241*6</f>
        <v>8826.486</v>
      </c>
      <c r="P240" s="56" t="s">
        <v>106</v>
      </c>
      <c r="Q240" s="56"/>
      <c r="R240" s="56">
        <v>0</v>
      </c>
      <c r="S240" s="56"/>
    </row>
    <row r="241" spans="1:18" ht="15.75" customHeight="1" hidden="1">
      <c r="A241" s="49" t="s">
        <v>114</v>
      </c>
      <c r="O241" s="18">
        <f>'[1]янв'!O242*2+'[1]март'!O242*4+'[1]июль'!O242*6</f>
        <v>2028.067508</v>
      </c>
      <c r="P241" s="55" t="s">
        <v>104</v>
      </c>
      <c r="Q241" s="55"/>
      <c r="R241" s="55">
        <v>0</v>
      </c>
    </row>
    <row r="242" spans="1:18" ht="15.75" customHeight="1" hidden="1">
      <c r="A242" s="49" t="s">
        <v>114</v>
      </c>
      <c r="O242" s="18">
        <f>'[1]янв'!O243*2+'[1]март'!O243*4+'[1]июль'!O243*6</f>
        <v>0</v>
      </c>
      <c r="R242" s="1">
        <v>0</v>
      </c>
    </row>
    <row r="243" spans="1:18" ht="15.75" customHeight="1" hidden="1">
      <c r="A243" s="49" t="s">
        <v>114</v>
      </c>
      <c r="O243" s="18">
        <f>'[1]янв'!O244*2+'[1]март'!O244*4+'[1]июль'!O244*6</f>
        <v>1691.694</v>
      </c>
      <c r="P243" s="1" t="s">
        <v>107</v>
      </c>
      <c r="R243" s="1">
        <v>0</v>
      </c>
    </row>
    <row r="244" spans="1:18" ht="15.75" customHeight="1" hidden="1">
      <c r="A244" s="49" t="s">
        <v>114</v>
      </c>
      <c r="O244" s="18">
        <f>'[1]янв'!O245*2+'[1]март'!O245*4+'[1]июль'!O245*6</f>
        <v>8826.486</v>
      </c>
      <c r="P244" s="55" t="s">
        <v>103</v>
      </c>
      <c r="R244" s="1">
        <v>0</v>
      </c>
    </row>
    <row r="245" spans="1:18" ht="15.75" customHeight="1" hidden="1">
      <c r="A245" s="49" t="s">
        <v>114</v>
      </c>
      <c r="O245" s="18">
        <f>'[1]янв'!O246*2+'[1]март'!O246*4+'[1]июль'!O246*6</f>
        <v>2022.6480000000001</v>
      </c>
      <c r="P245" s="1" t="s">
        <v>104</v>
      </c>
      <c r="R245" s="1">
        <v>0</v>
      </c>
    </row>
    <row r="246" spans="1:18" ht="15.75" customHeight="1" hidden="1">
      <c r="A246" s="49" t="s">
        <v>114</v>
      </c>
      <c r="O246" s="18">
        <f>'[1]янв'!O247*2+'[1]март'!O247*4+'[1]июль'!O247*6</f>
        <v>6073.58</v>
      </c>
      <c r="R246" s="1">
        <v>0</v>
      </c>
    </row>
    <row r="247" spans="1:18" ht="15.75" customHeight="1" hidden="1">
      <c r="A247" s="49" t="s">
        <v>114</v>
      </c>
      <c r="O247" s="18">
        <f>'[1]янв'!O248*2+'[1]март'!O248*4+'[1]июль'!O248*6</f>
        <v>1431.432</v>
      </c>
      <c r="P247" s="55"/>
      <c r="R247" s="1">
        <v>0</v>
      </c>
    </row>
    <row r="248" spans="1:18" ht="15.75" customHeight="1" hidden="1">
      <c r="A248" s="49" t="s">
        <v>114</v>
      </c>
      <c r="O248" s="18">
        <f>'[1]янв'!O249*2+'[1]март'!O249*4+'[1]июль'!O249*6</f>
        <v>4379.674</v>
      </c>
      <c r="P248" s="1" t="s">
        <v>107</v>
      </c>
      <c r="R248" s="1">
        <v>0</v>
      </c>
    </row>
    <row r="249" spans="1:18" ht="15.75" customHeight="1" hidden="1">
      <c r="A249" s="49" t="s">
        <v>114</v>
      </c>
      <c r="O249" s="18">
        <f>'[1]янв'!O250*2+'[1]март'!O250*4+'[1]июль'!O250*6</f>
        <v>8826.486</v>
      </c>
      <c r="R249" s="1">
        <v>0</v>
      </c>
    </row>
    <row r="250" spans="1:18" ht="15.75" customHeight="1" hidden="1">
      <c r="A250" s="49" t="s">
        <v>114</v>
      </c>
      <c r="O250" s="18">
        <f>'[1]янв'!O251*2+'[1]март'!O251*4+'[1]июль'!O251*6</f>
        <v>2028.067508</v>
      </c>
      <c r="R250" s="1">
        <v>0</v>
      </c>
    </row>
    <row r="251" spans="1:18" ht="15.75" customHeight="1" hidden="1">
      <c r="A251" s="49" t="s">
        <v>114</v>
      </c>
      <c r="O251" s="18">
        <f>'[1]янв'!O252*2+'[1]март'!O252*4+'[1]июль'!O252*6</f>
        <v>0</v>
      </c>
      <c r="R251" s="1">
        <v>0</v>
      </c>
    </row>
    <row r="252" spans="1:18" ht="15.75" customHeight="1" hidden="1">
      <c r="A252" s="49" t="s">
        <v>114</v>
      </c>
      <c r="O252" s="18">
        <f>'[1]янв'!O253*2+'[1]март'!O253*4+'[1]июль'!O253*6</f>
        <v>3430.666</v>
      </c>
      <c r="P252" s="55" t="s">
        <v>108</v>
      </c>
      <c r="R252" s="1">
        <v>0</v>
      </c>
    </row>
    <row r="253" spans="1:18" ht="15.75" customHeight="1" hidden="1">
      <c r="A253" s="49" t="s">
        <v>114</v>
      </c>
      <c r="O253" s="18">
        <f>'[1]янв'!O254*2+'[1]март'!O254*4+'[1]июль'!O254*6</f>
        <v>772.7860000000001</v>
      </c>
      <c r="P253" s="1" t="s">
        <v>109</v>
      </c>
      <c r="R253" s="1">
        <v>0</v>
      </c>
    </row>
    <row r="254" spans="1:18" ht="15.75" customHeight="1" hidden="1">
      <c r="A254" s="49" t="s">
        <v>114</v>
      </c>
      <c r="O254" s="18">
        <f>'[1]янв'!O255*2+'[1]март'!O255*4+'[1]июль'!O255*6</f>
        <v>4203.452</v>
      </c>
      <c r="R254" s="1">
        <v>0</v>
      </c>
    </row>
    <row r="255" spans="1:18" ht="15.75" customHeight="1" hidden="1">
      <c r="A255" s="49" t="s">
        <v>114</v>
      </c>
      <c r="O255" s="18">
        <f>'[1]янв'!O256*2+'[1]март'!O256*4+'[1]июль'!O256*6</f>
        <v>1700.328</v>
      </c>
      <c r="R255" s="1">
        <v>0</v>
      </c>
    </row>
    <row r="256" spans="15:18" ht="15.75" customHeight="1" hidden="1">
      <c r="O256" s="55">
        <f>O82+O87+O92+O96+O129</f>
        <v>8799.562</v>
      </c>
      <c r="R256" s="1">
        <v>0</v>
      </c>
    </row>
    <row r="257" spans="15:18" ht="15.75" customHeight="1" hidden="1">
      <c r="O257" s="55">
        <f>O83+O88+O93+O97+O130</f>
        <v>2022.6480000000001</v>
      </c>
      <c r="R257" s="1">
        <v>0</v>
      </c>
    </row>
    <row r="258" ht="15.75" customHeight="1" hidden="1">
      <c r="R258" s="1">
        <v>0</v>
      </c>
    </row>
    <row r="259" spans="15:18" ht="15.75" customHeight="1" hidden="1">
      <c r="O259" s="55">
        <f>O81+O91+O125+O126</f>
        <v>3430.666</v>
      </c>
      <c r="R259" s="1">
        <v>0</v>
      </c>
    </row>
    <row r="260" spans="15:19" ht="15.75" customHeight="1" hidden="1">
      <c r="O260" s="55">
        <f>O91+O125+O126</f>
        <v>3400.7780000000002</v>
      </c>
      <c r="P260" s="55"/>
      <c r="Q260" s="55"/>
      <c r="R260" s="55">
        <v>0</v>
      </c>
      <c r="S260" s="55"/>
    </row>
    <row r="261" spans="15:18" ht="15.75" customHeight="1" hidden="1">
      <c r="O261" s="55">
        <f>O86</f>
        <v>772.7860000000001</v>
      </c>
      <c r="R261" s="1">
        <v>0</v>
      </c>
    </row>
    <row r="262" spans="15:18" ht="15.75" customHeight="1" hidden="1">
      <c r="O262" s="55">
        <f>O82+O87+O92+O96+O129</f>
        <v>8799.562</v>
      </c>
      <c r="R262" s="1">
        <v>0</v>
      </c>
    </row>
    <row r="263" spans="15:18" ht="15.75" customHeight="1" hidden="1">
      <c r="O263" s="55">
        <f>O83+O88+O93+O97+O130</f>
        <v>2022.6480000000001</v>
      </c>
      <c r="R263" s="1">
        <v>0</v>
      </c>
    </row>
    <row r="264" spans="15:18" ht="15.75" customHeight="1" hidden="1">
      <c r="O264" s="55">
        <f>O81+O86+O91+O125+O126</f>
        <v>4203.452</v>
      </c>
      <c r="R264" s="1">
        <v>0</v>
      </c>
    </row>
    <row r="265" ht="15.75" customHeight="1" hidden="1">
      <c r="R265" s="1">
        <v>0</v>
      </c>
    </row>
    <row r="266" spans="1:18" ht="15.75" customHeight="1">
      <c r="A266" s="65" t="s">
        <v>116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66"/>
      <c r="P266" s="14"/>
      <c r="Q266" s="67"/>
      <c r="R266" s="72">
        <v>3.65</v>
      </c>
    </row>
    <row r="267" ht="15.75" customHeight="1">
      <c r="O267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dcterms:created xsi:type="dcterms:W3CDTF">2017-03-23T11:45:29Z</dcterms:created>
  <dcterms:modified xsi:type="dcterms:W3CDTF">2021-02-09T13:45:13Z</dcterms:modified>
  <cp:category/>
  <cp:version/>
  <cp:contentType/>
  <cp:contentStatus/>
</cp:coreProperties>
</file>