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<sst xmlns="http://schemas.openxmlformats.org/spreadsheetml/2006/main" count="253" uniqueCount="180">
  <si>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</si>
  <si>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</si>
  <si>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</si>
  <si>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</si>
  <si>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</si>
  <si>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</si>
  <si>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</si>
  <si>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</si>
  <si>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</si>
  <si>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</si>
  <si>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</si>
  <si>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</si>
  <si>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</si>
  <si>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</si>
  <si>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</si>
  <si>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</si>
  <si>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</si>
  <si>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</si>
  <si>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</si>
  <si>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</si>
  <si>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</si>
  <si>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</si>
  <si>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</si>
  <si>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</si>
  <si>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</si>
  <si>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</si>
  <si>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</si>
  <si>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</si>
  <si>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</si>
  <si>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</si>
  <si>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</si>
  <si>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</si>
  <si>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</si>
  <si>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</si>
  <si>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</si>
  <si>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</si>
  <si>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</si>
  <si>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</si>
  <si>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</si>
  <si>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</si>
  <si>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</si>
  <si>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</si>
  <si>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</si>
  <si>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</si>
  <si>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</si>
  <si>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</si>
  <si>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</si>
  <si>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</si>
  <si>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</si>
  <si>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</si>
  <si>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</si>
  <si>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</si>
  <si>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</si>
  <si>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</si>
  <si>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</si>
  <si>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</si>
  <si>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</si>
  <si>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</si>
  <si>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</si>
  <si>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</si>
  <si>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</si>
  <si>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</si>
  <si>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</si>
  <si>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</si>
  <si>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</si>
  <si>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</si>
  <si>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</si>
  <si>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</si>
  <si>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</si>
  <si>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</si>
  <si>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</si>
  <si>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</si>
  <si>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</si>
  <si>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</si>
  <si>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</si>
  <si>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</si>
  <si>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</si>
  <si>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</si>
  <si>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</si>
  <si>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</si>
  <si>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</si>
  <si>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</si>
  <si>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</si>
  <si>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</si>
  <si>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</si>
  <si>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</si>
  <si>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</si>
  <si>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</si>
  <si>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</si>
  <si>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</si>
  <si>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</si>
  <si>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</si>
  <si>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</si>
  <si>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</si>
  <si>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</si>
  <si>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</si>
  <si>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</si>
  <si>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</si>
  <si>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</si>
  <si>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</si>
  <si>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</si>
  <si>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</si>
  <si>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</si>
  <si>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</si>
  <si>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</si>
  <si>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</si>
  <si>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</si>
  <si>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</si>
  <si>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</si>
  <si>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</si>
  <si>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</si>
  <si>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</si>
  <si>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</si>
  <si>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</si>
  <si>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</si>
  <si>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</si>
  <si>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</si>
  <si>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</si>
  <si>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</si>
  <si>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</si>
  <si>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</si>
  <si>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</si>
  <si>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</si>
  <si>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</si>
  <si>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</si>
  <si>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</si>
  <si>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</si>
  <si>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</si>
  <si>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</si>
  <si>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</si>
  <si>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</si>
  <si>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</si>
  <si>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</si>
  <si>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</si>
  <si>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</si>
  <si>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</si>
  <si>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</si>
  <si>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</si>
  <si>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</si>
  <si>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</si>
  <si>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</si>
  <si>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</si>
  <si>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</si>
  <si>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</si>
  <si>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</si>
  <si>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</si>
  <si>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</si>
  <si>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</si>
  <si>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</si>
  <si>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</si>
  <si>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</si>
  <si>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</si>
  <si>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</si>
  <si>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</si>
  <si>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</si>
  <si>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</si>
  <si>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</si>
  <si>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</si>
  <si>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</si>
  <si>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</si>
  <si>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</si>
  <si>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</si>
  <si>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</si>
  <si>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</si>
  <si>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</si>
  <si>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</si>
  <si>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</si>
  <si>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</si>
  <si>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</si>
  <si>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</si>
  <si>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</si>
  <si>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</si>
  <si>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</si>
  <si>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</si>
  <si>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</si>
  <si>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</si>
  <si>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</si>
  <si>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</si>
  <si>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Тариф на содержание жилья по МКД № 62а/2 по пр. Б.Хмельницкого с 01.09.2020.по 01.09.2021.</t>
  </si>
  <si>
    <t>РРКЦ, банк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</si>
</sst>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0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4" fontId="18" fillId="35" borderId="1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9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U102" sqref="U10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  <col min="21" max="21" width="9.421875" style="0" bestFit="1" customWidth="1"/>
  </cols>
  <sheetData>
    <row r="1" spans="1:19" ht="49.5" customHeight="1">
      <c r="A1" s="80" t="s">
        <v>178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9" t="s">
        <v>173</v>
      </c>
      <c r="R2" s="59" t="s">
        <v>176</v>
      </c>
      <c r="S2" s="59" t="s">
        <v>174</v>
      </c>
    </row>
    <row r="3" spans="1:22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1">
        <f>'[2]ноябрь'!$AC$3</f>
        <v>2300.6</v>
      </c>
      <c r="U3" s="73"/>
      <c r="V3" s="72"/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>F79+F116+F125+F135+F156+F176+F196+F205+F213+F220+F221+F222+F223+F224</f>
        <v>1309.656</v>
      </c>
      <c r="G78" s="40">
        <f>G79+G116+G125+G135+G156+G176+G196+G205+G213+G220+G221+G222+G223+G224</f>
        <v>1196.3070000000002</v>
      </c>
      <c r="H78" s="40">
        <f>H79+H116+H125+H135+H156+H176+H196+H205+H213+H220+H221+H222+H223+H224</f>
        <v>1280.277</v>
      </c>
      <c r="I78" s="40">
        <f>I79+I116+I125+I135+I156+I176+I196+I205+I213+I220+I221+I222+I223+I224</f>
        <v>1373.321</v>
      </c>
      <c r="J78" s="40">
        <f>J79+J116+J125+J135+J156+J176+J196+J205+J213+J220+J221+J222+J223+J224</f>
        <v>1381.909</v>
      </c>
      <c r="K78" s="40">
        <f>K79+K116+K125+K135+K156+K176+K196+K205+K213+K220+K221+K222+K223+K224</f>
        <v>1211.125</v>
      </c>
      <c r="L78" s="40">
        <f>L79+L116+L125+L135+L156+L176+L196+L205+L213+L220+L221+L222+L223+L224</f>
        <v>1205.8770000000004</v>
      </c>
      <c r="M78" s="40">
        <f>M79+M116+M125+M135+M156+M176+M196+M205+M213+M220+M221+M222+M223+M224</f>
        <v>1245.8770000000004</v>
      </c>
      <c r="N78" s="41">
        <f>N79+N116+N125+N135+N156+N176+N196+N205+N213+N220+N221+N222+N223+N224</f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2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>F80+F85+F90+F95+F101+F110+F111+F115</f>
        <v>1126.7</v>
      </c>
      <c r="G79" s="31">
        <f>G80+G85+G90+G95+G101+G110+G111+G115</f>
        <v>1038.351</v>
      </c>
      <c r="H79" s="31">
        <f>H80+H85+H90+H95+H101+H110+H111+H115</f>
        <v>1112.321</v>
      </c>
      <c r="I79" s="31">
        <f>I80+I85+I90+I95+I101+I110+I111+I115</f>
        <v>1232.3649999999998</v>
      </c>
      <c r="J79" s="31">
        <f>J80+J85+J90+J95+J101+J110+J111+J115</f>
        <v>1240.953</v>
      </c>
      <c r="K79" s="31">
        <f>K80+K85+K90+K95+K101+K110+K111+K115</f>
        <v>1070.169</v>
      </c>
      <c r="L79" s="31">
        <f>L80+L85+L90+L95+L101+L110+L111+L115</f>
        <v>1064.9210000000003</v>
      </c>
      <c r="M79" s="31">
        <f>M80+M85+M90+M95+M101+M110+M111+M115</f>
        <v>1067.9210000000003</v>
      </c>
      <c r="N79" s="32">
        <f>N80+N85+N90+N95+N101+N110+N111+N115</f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8">
        <f>R80+R85+R90+R95+R101+R110+R111</f>
        <v>15.404841914354435</v>
      </c>
      <c r="S79" s="18">
        <f>S80+S85+S90+S95+S101+S110+S111+S115</f>
        <v>1367.936</v>
      </c>
      <c r="T79" s="70">
        <f>R79*$T$3*6/1000</f>
        <v>212.64227584898288</v>
      </c>
      <c r="U79" s="70">
        <v>15.4</v>
      </c>
      <c r="V79" s="79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6" ref="F80:N80">F81+F82+F83+F84</f>
        <v>82.36</v>
      </c>
      <c r="G80" s="36">
        <f t="shared" si="16"/>
        <v>30.440000000000005</v>
      </c>
      <c r="H80" s="36">
        <f t="shared" si="16"/>
        <v>54.410000000000004</v>
      </c>
      <c r="I80" s="36">
        <f t="shared" si="16"/>
        <v>78.934</v>
      </c>
      <c r="J80" s="36">
        <f t="shared" si="16"/>
        <v>56.822</v>
      </c>
      <c r="K80" s="36">
        <f t="shared" si="16"/>
        <v>36.038</v>
      </c>
      <c r="L80" s="36">
        <f t="shared" si="16"/>
        <v>28.79</v>
      </c>
      <c r="M80" s="36">
        <f t="shared" si="16"/>
        <v>28.79</v>
      </c>
      <c r="N80" s="37">
        <f t="shared" si="16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5">
        <f>SUM(R81:R84)</f>
        <v>0.4362019421955595</v>
      </c>
      <c r="S80" s="18">
        <f>'[1]янв'!T80*2+'[1]март'!T80*4+'[1]июль'!T80*6</f>
        <v>169.022</v>
      </c>
      <c r="T80" s="70">
        <f aca="true" t="shared" si="17" ref="T80:T115">R80*$T$3*6/1000</f>
        <v>6.021157129290625</v>
      </c>
      <c r="U80" s="79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6">
        <v>0.14</v>
      </c>
      <c r="S81" s="26">
        <f>'[1]янв'!T81*2+'[1]март'!T81*4+'[1]июль'!T81*6</f>
        <v>6.28</v>
      </c>
      <c r="T81" s="70">
        <f t="shared" si="17"/>
        <v>1.932504</v>
      </c>
      <c r="U81" s="79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6">
        <v>0.1133127638898166</v>
      </c>
      <c r="S82" s="26">
        <f>'[1]янв'!T82*2+'[1]март'!T82*4+'[1]июль'!T82*6</f>
        <v>30.146</v>
      </c>
      <c r="T82" s="70">
        <f t="shared" si="17"/>
        <v>1.5641240676294723</v>
      </c>
      <c r="U82" s="79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6">
        <v>0.022889178305742955</v>
      </c>
      <c r="S83" s="26">
        <f>'[1]янв'!T83*2+'[1]март'!T83*4+'[1]июль'!T83*6</f>
        <v>6.066</v>
      </c>
      <c r="T83" s="70">
        <f t="shared" si="17"/>
        <v>0.31595306166115344</v>
      </c>
      <c r="U83" s="79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6">
        <v>0.16</v>
      </c>
      <c r="S84" s="26">
        <f>'[1]янв'!T84*2+'[1]март'!T84*4+'[1]июль'!T84*6</f>
        <v>126.53</v>
      </c>
      <c r="T84" s="70">
        <f t="shared" si="17"/>
        <v>2.208576</v>
      </c>
      <c r="U84" s="79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8" ref="F85:N85">F86+F87+F88+F89</f>
        <v>164.622</v>
      </c>
      <c r="G85" s="36">
        <f t="shared" si="18"/>
        <v>164.621</v>
      </c>
      <c r="H85" s="36">
        <f t="shared" si="18"/>
        <v>214.621</v>
      </c>
      <c r="I85" s="36">
        <f t="shared" si="18"/>
        <v>264.621</v>
      </c>
      <c r="J85" s="36">
        <f t="shared" si="18"/>
        <v>314.62100000000004</v>
      </c>
      <c r="K85" s="36">
        <f t="shared" si="18"/>
        <v>164.621</v>
      </c>
      <c r="L85" s="36">
        <f t="shared" si="18"/>
        <v>164.621</v>
      </c>
      <c r="M85" s="36">
        <f t="shared" si="18"/>
        <v>164.621</v>
      </c>
      <c r="N85" s="37">
        <f t="shared" si="18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5">
        <v>1.951863956588759</v>
      </c>
      <c r="S85" s="18">
        <f>'[1]янв'!T85*2+'[1]март'!T85*4+'[1]июль'!T85*6</f>
        <v>140.35</v>
      </c>
      <c r="T85" s="70">
        <f t="shared" si="17"/>
        <v>26.94274931116859</v>
      </c>
      <c r="U85" s="79"/>
    </row>
    <row r="86" spans="1:21" s="65" customFormat="1" ht="15.75" customHeight="1">
      <c r="A86" s="66" t="s">
        <v>77</v>
      </c>
      <c r="B86" s="60">
        <f t="shared" si="15"/>
        <v>1159.347</v>
      </c>
      <c r="C86" s="60">
        <v>74.8</v>
      </c>
      <c r="D86" s="60">
        <v>72.402</v>
      </c>
      <c r="E86" s="60">
        <v>64.145</v>
      </c>
      <c r="F86" s="61">
        <v>72</v>
      </c>
      <c r="G86" s="62">
        <v>72</v>
      </c>
      <c r="H86" s="62">
        <v>122</v>
      </c>
      <c r="I86" s="62">
        <v>172</v>
      </c>
      <c r="J86" s="62">
        <v>222</v>
      </c>
      <c r="K86" s="62">
        <v>72</v>
      </c>
      <c r="L86" s="62">
        <v>72</v>
      </c>
      <c r="M86" s="62">
        <v>72</v>
      </c>
      <c r="N86" s="63">
        <v>72</v>
      </c>
      <c r="O86" s="64">
        <f>'[1]янв'!O86*2+'[1]март'!O86*4+'[1]июль'!O86*6</f>
        <v>772.7860000000001</v>
      </c>
      <c r="P86" s="64">
        <f>'[1]янв'!P86*2+'[1]март'!P86*4+'[1]июль'!P86*6</f>
        <v>62.135999999999996</v>
      </c>
      <c r="Q86" s="64">
        <f>'[1]янв'!S86*2+'[1]март'!S86*4+'[1]июль'!S86*6</f>
        <v>72.87</v>
      </c>
      <c r="R86" s="77">
        <v>1.1089182580697812</v>
      </c>
      <c r="S86" s="64">
        <f>'[1]янв'!T86*2+'[1]март'!T86*4+'[1]июль'!T86*6</f>
        <v>55.972</v>
      </c>
      <c r="T86" s="70">
        <f t="shared" si="17"/>
        <v>15.307064067092032</v>
      </c>
      <c r="U86" s="79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6">
        <v>0.615907613756654</v>
      </c>
      <c r="S87" s="18">
        <f>'[1]янв'!T87*2+'[1]март'!T87*4+'[1]июль'!T87*6</f>
        <v>50.245999999999995</v>
      </c>
      <c r="T87" s="70">
        <f t="shared" si="17"/>
        <v>8.501742337251349</v>
      </c>
      <c r="U87" s="79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6">
        <v>0.12402648122612676</v>
      </c>
      <c r="S88" s="18">
        <f>'[1]янв'!T88*2+'[1]март'!T88*4+'[1]июль'!T88*6</f>
        <v>10.102</v>
      </c>
      <c r="T88" s="70">
        <f t="shared" si="17"/>
        <v>1.7120119362529633</v>
      </c>
      <c r="U88" s="79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6">
        <v>0.10301160353619693</v>
      </c>
      <c r="S89" s="18">
        <f>'[1]янв'!T89*2+'[1]март'!T89*4+'[1]июль'!T89*6</f>
        <v>24.03</v>
      </c>
      <c r="T89" s="70">
        <f t="shared" si="17"/>
        <v>1.4219309705722478</v>
      </c>
      <c r="U89" s="79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19" ref="F90:N90">F91+F92+F93+F94</f>
        <v>483.688</v>
      </c>
      <c r="G90" s="36">
        <f t="shared" si="19"/>
        <v>471.01</v>
      </c>
      <c r="H90" s="36">
        <f t="shared" si="19"/>
        <v>471.01</v>
      </c>
      <c r="I90" s="36">
        <f t="shared" si="19"/>
        <v>471.01</v>
      </c>
      <c r="J90" s="36">
        <f t="shared" si="19"/>
        <v>471.01</v>
      </c>
      <c r="K90" s="36">
        <f t="shared" si="19"/>
        <v>471.01</v>
      </c>
      <c r="L90" s="36">
        <f t="shared" si="19"/>
        <v>471.01</v>
      </c>
      <c r="M90" s="36">
        <f t="shared" si="19"/>
        <v>476.01</v>
      </c>
      <c r="N90" s="37">
        <f t="shared" si="19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5">
        <v>8.55122281128742</v>
      </c>
      <c r="S90" s="18">
        <f>'[1]янв'!T90*2+'[1]март'!T90*4+'[1]июль'!T90*6</f>
        <v>573.612</v>
      </c>
      <c r="T90" s="70">
        <f t="shared" si="17"/>
        <v>118.03765919788702</v>
      </c>
      <c r="U90" s="79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6">
        <v>0.7581654020264095</v>
      </c>
      <c r="S91" s="26">
        <f>'[1]янв'!T91*2+'[1]март'!T91*4+'[1]июль'!T91*6</f>
        <v>69.68</v>
      </c>
      <c r="T91" s="70">
        <f t="shared" si="17"/>
        <v>10.465411943411745</v>
      </c>
      <c r="U91" s="79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6">
        <v>6.398050695633192</v>
      </c>
      <c r="S92" s="26">
        <f>'[1]янв'!T92*2+'[1]март'!T92*4+'[1]июль'!T92*6</f>
        <v>362.262</v>
      </c>
      <c r="T92" s="70">
        <f t="shared" si="17"/>
        <v>88.31613258224233</v>
      </c>
      <c r="U92" s="79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6">
        <v>1.2927956243792715</v>
      </c>
      <c r="S93" s="26">
        <f>'[1]янв'!T93*2+'[1]март'!T93*4+'[1]июль'!T93*6</f>
        <v>72.868</v>
      </c>
      <c r="T93" s="70">
        <f t="shared" si="17"/>
        <v>17.845233680681712</v>
      </c>
      <c r="U93" s="79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6">
        <v>0.10221108924854762</v>
      </c>
      <c r="S94" s="26">
        <f>'[1]янв'!T94*2+'[1]март'!T94*4+'[1]июль'!T94*6</f>
        <v>68.802</v>
      </c>
      <c r="T94" s="70">
        <f t="shared" si="17"/>
        <v>1.4108809915512517</v>
      </c>
      <c r="U94" s="79"/>
    </row>
    <row r="95" spans="1:21" ht="15.75" customHeight="1">
      <c r="A95" s="42" t="s">
        <v>86</v>
      </c>
      <c r="B95" s="34">
        <f aca="true" t="shared" si="20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1" ref="F95:N95">F96+F97+F98+F99+F100</f>
        <v>287.3299999999999</v>
      </c>
      <c r="G95" s="36">
        <f t="shared" si="21"/>
        <v>263.5799999999999</v>
      </c>
      <c r="H95" s="36">
        <f t="shared" si="21"/>
        <v>263.5799999999999</v>
      </c>
      <c r="I95" s="36">
        <f t="shared" si="21"/>
        <v>307.74</v>
      </c>
      <c r="J95" s="36">
        <f t="shared" si="21"/>
        <v>288.44</v>
      </c>
      <c r="K95" s="36">
        <f t="shared" si="21"/>
        <v>288.44</v>
      </c>
      <c r="L95" s="36">
        <f t="shared" si="21"/>
        <v>290.44</v>
      </c>
      <c r="M95" s="36">
        <f t="shared" si="21"/>
        <v>288.44</v>
      </c>
      <c r="N95" s="36">
        <f t="shared" si="21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5">
        <v>3.1978624184215825</v>
      </c>
      <c r="S95" s="18">
        <f>'[1]янв'!T96*2+'[1]март'!T96*4+'[1]июль'!T96*6</f>
        <v>272.534</v>
      </c>
      <c r="T95" s="70">
        <f t="shared" si="17"/>
        <v>44.14201367892415</v>
      </c>
      <c r="U95" s="79"/>
    </row>
    <row r="96" spans="1:21" ht="15.75" customHeight="1">
      <c r="A96" s="22" t="s">
        <v>87</v>
      </c>
      <c r="B96" s="3">
        <f t="shared" si="20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6">
        <v>2.3282494438992565</v>
      </c>
      <c r="S96" s="26">
        <f>'[1]янв'!T97*2+'[1]март'!T97*4+'[1]июль'!T97*6</f>
        <v>197.00799999999998</v>
      </c>
      <c r="T96" s="70">
        <f t="shared" si="17"/>
        <v>32.13822402380777</v>
      </c>
      <c r="U96" s="79"/>
    </row>
    <row r="97" spans="1:21" ht="15.75" customHeight="1">
      <c r="A97" s="22" t="s">
        <v>88</v>
      </c>
      <c r="B97" s="3">
        <f t="shared" si="20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6">
        <v>0.46679649376628796</v>
      </c>
      <c r="S97" s="26">
        <f>'[1]янв'!T98*2+'[1]март'!T98*4+'[1]июль'!T98*6</f>
        <v>39.58</v>
      </c>
      <c r="T97" s="70">
        <f t="shared" si="17"/>
        <v>6.443472081352333</v>
      </c>
      <c r="U97" s="79"/>
    </row>
    <row r="98" spans="1:21" ht="29.25" customHeight="1">
      <c r="A98" s="28" t="s">
        <v>171</v>
      </c>
      <c r="B98" s="3">
        <f t="shared" si="20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6">
        <v>0.18386879826564986</v>
      </c>
      <c r="S98" s="26">
        <f>'[1]янв'!T99*2+'[1]март'!T99*4+'[1]июль'!T99*6</f>
        <v>12.733999999999998</v>
      </c>
      <c r="T98" s="70">
        <f t="shared" si="17"/>
        <v>2.5380513437397245</v>
      </c>
      <c r="U98" s="79"/>
    </row>
    <row r="99" spans="1:21" ht="29.25" customHeight="1">
      <c r="A99" s="28" t="s">
        <v>89</v>
      </c>
      <c r="B99" s="3">
        <f t="shared" si="20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6">
        <v>0.03566913206958672</v>
      </c>
      <c r="S99" s="26">
        <f>'[1]янв'!T100*2+'[1]март'!T100*4+'[1]июль'!T100*6</f>
        <v>12.687999999999999</v>
      </c>
      <c r="T99" s="70">
        <f t="shared" si="17"/>
        <v>0.4923624314357472</v>
      </c>
      <c r="U99" s="79"/>
    </row>
    <row r="100" spans="1:21" ht="29.25" customHeight="1">
      <c r="A100" s="28" t="s">
        <v>90</v>
      </c>
      <c r="B100" s="3">
        <f t="shared" si="20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6">
        <v>0.18327855042080174</v>
      </c>
      <c r="S100" s="26">
        <f>'[1]янв'!T101*2+'[1]март'!T101*4+'[1]июль'!T101*6</f>
        <v>10.524000000000001</v>
      </c>
      <c r="T100" s="70">
        <f t="shared" si="17"/>
        <v>2.529903798588579</v>
      </c>
      <c r="U100" s="79"/>
    </row>
    <row r="101" spans="1:21" s="48" customFormat="1" ht="29.25" customHeight="1">
      <c r="A101" s="43" t="s">
        <v>91</v>
      </c>
      <c r="B101" s="44">
        <f t="shared" si="20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5">
        <f>R102+R103+R104+R107+R108+R109</f>
        <v>0.7309563782417429</v>
      </c>
      <c r="S101" s="18">
        <f>'[1]янв'!T102*2+'[1]март'!T102*4+'[1]июль'!T102*6</f>
        <v>76.61599999999999</v>
      </c>
      <c r="T101" s="70">
        <f t="shared" si="17"/>
        <v>10.089829462697722</v>
      </c>
      <c r="U101" s="79"/>
    </row>
    <row r="102" spans="1:21" ht="15.75" customHeight="1">
      <c r="A102" s="22" t="s">
        <v>179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6">
        <v>0.25</v>
      </c>
      <c r="S102" s="26">
        <f>'[1]янв'!T103*2+'[1]март'!T103*4+'[1]июль'!T103*6</f>
        <v>23.412</v>
      </c>
      <c r="T102" s="70">
        <f t="shared" si="17"/>
        <v>3.4509</v>
      </c>
      <c r="U102" s="79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6">
        <v>0.2670443013410689</v>
      </c>
      <c r="S103" s="26">
        <f>'[1]янв'!T105*2+'[1]март'!T105*4+'[1]июль'!T105*6</f>
        <v>31.118000000000002</v>
      </c>
      <c r="T103" s="70">
        <f t="shared" si="17"/>
        <v>3.6861727179915786</v>
      </c>
      <c r="U103" s="79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6">
        <v>0.02325832999931879</v>
      </c>
      <c r="S104" s="26">
        <f>'[1]янв'!T106*2+'[1]март'!T106*4+'[1]июль'!T106*6</f>
        <v>2.4800000000000004</v>
      </c>
      <c r="T104" s="70">
        <f t="shared" si="17"/>
        <v>0.3210486839785968</v>
      </c>
      <c r="U104" s="79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6">
        <v>0.019379567669059527</v>
      </c>
      <c r="S105" s="26">
        <f>'[1]янв'!T107*2+'[1]март'!T107*4+'[1]июль'!T107*6</f>
        <v>2.058</v>
      </c>
      <c r="T105" s="70">
        <f t="shared" si="17"/>
        <v>0.26750780027663007</v>
      </c>
      <c r="U105" s="79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26">
        <v>0.003878762330259256</v>
      </c>
      <c r="S106" s="26">
        <f>'[1]янв'!T108*2+'[1]март'!T108*4+'[1]июль'!T108*6</f>
        <v>0.422</v>
      </c>
      <c r="T106" s="70">
        <f t="shared" si="17"/>
        <v>0.05354088370196666</v>
      </c>
      <c r="U106" s="79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6">
        <v>0.006316044416811418</v>
      </c>
      <c r="S107" s="26">
        <f>'[1]янв'!T109*2+'[1]март'!T109*4+'[1]июль'!T109*6</f>
        <v>0.33</v>
      </c>
      <c r="T107" s="70">
        <f t="shared" si="17"/>
        <v>0.08718415071189807</v>
      </c>
      <c r="U107" s="79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6">
        <v>0.04012145753386823</v>
      </c>
      <c r="S108" s="26">
        <f>'[1]янв'!T110*2+'[1]март'!T110*4+'[1]июль'!T110*6</f>
        <v>2.98</v>
      </c>
      <c r="T108" s="70">
        <f t="shared" si="17"/>
        <v>0.5538205512145035</v>
      </c>
      <c r="U108" s="79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6">
        <v>0.14421624495067567</v>
      </c>
      <c r="S109" s="26"/>
      <c r="T109" s="70">
        <f t="shared" si="17"/>
        <v>1.9907033588011467</v>
      </c>
      <c r="U109" s="79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5">
        <v>0.15451740530429534</v>
      </c>
      <c r="S110" s="18">
        <f>'[1]янв'!T111*2+'[1]март'!T111*4+'[1]июль'!T111*6</f>
        <v>15.406</v>
      </c>
      <c r="T110" s="70">
        <f t="shared" si="17"/>
        <v>2.132896455858371</v>
      </c>
      <c r="U110" s="79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5">
        <v>0.382217002315075</v>
      </c>
      <c r="S111" s="18">
        <f>'[1]янв'!T112*2+'[1]март'!T112*4+'[1]июль'!T112*6</f>
        <v>43.566</v>
      </c>
      <c r="T111" s="70">
        <f t="shared" si="17"/>
        <v>5.275970613156369</v>
      </c>
      <c r="U111" s="79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6">
        <v>0.22477316618357138</v>
      </c>
      <c r="S112" s="26">
        <f>'[1]янв'!T113*2+'[1]март'!T113*4+'[1]июль'!T113*6</f>
        <v>26.388</v>
      </c>
      <c r="T112" s="70">
        <f t="shared" si="17"/>
        <v>3.1026788767315456</v>
      </c>
      <c r="U112" s="79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6">
        <v>0.15268673208529046</v>
      </c>
      <c r="S113" s="26">
        <f>'[1]янв'!T114*2+'[1]март'!T114*4+'[1]июль'!T114*6</f>
        <v>16.896</v>
      </c>
      <c r="T113" s="70">
        <f t="shared" si="17"/>
        <v>2.107626575012515</v>
      </c>
      <c r="U113" s="79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0.004757104046213153</v>
      </c>
      <c r="S114" s="26">
        <f>'[1]янв'!T115*2+'[1]март'!T115*4+'[1]июль'!T115*6</f>
        <v>0.28200000000000003</v>
      </c>
      <c r="T114" s="70">
        <f t="shared" si="17"/>
        <v>0.06566516141230788</v>
      </c>
      <c r="U114" s="79"/>
    </row>
    <row r="115" spans="1:20" s="48" customFormat="1" ht="15.75" customHeight="1">
      <c r="A115" s="49" t="s">
        <v>175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4">
        <v>0.98078</v>
      </c>
      <c r="S115" s="18">
        <f>'[1]янв'!T116*2+'[1]март'!T116*4+'[1]июль'!T116*6</f>
        <v>76.83</v>
      </c>
      <c r="T115" s="70">
        <f t="shared" si="17"/>
        <v>13.538294807999998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2" ref="C116:N116">C117+C121+C122+C123+C124</f>
        <v>0</v>
      </c>
      <c r="D116" s="21">
        <f t="shared" si="22"/>
        <v>0</v>
      </c>
      <c r="E116" s="21">
        <f t="shared" si="22"/>
        <v>0</v>
      </c>
      <c r="F116" s="30">
        <f t="shared" si="22"/>
        <v>0</v>
      </c>
      <c r="G116" s="31">
        <f t="shared" si="22"/>
        <v>0</v>
      </c>
      <c r="H116" s="31">
        <f t="shared" si="22"/>
        <v>0</v>
      </c>
      <c r="I116" s="31">
        <f t="shared" si="22"/>
        <v>0</v>
      </c>
      <c r="J116" s="31">
        <f t="shared" si="22"/>
        <v>0</v>
      </c>
      <c r="K116" s="31">
        <f t="shared" si="22"/>
        <v>0</v>
      </c>
      <c r="L116" s="31">
        <f t="shared" si="22"/>
        <v>0</v>
      </c>
      <c r="M116" s="31">
        <f t="shared" si="22"/>
        <v>0</v>
      </c>
      <c r="N116" s="32">
        <f t="shared" si="22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3" ref="C117:N117">C118+C119+C120</f>
        <v>0</v>
      </c>
      <c r="D117" s="34">
        <f t="shared" si="23"/>
        <v>0</v>
      </c>
      <c r="E117" s="34">
        <f t="shared" si="23"/>
        <v>0</v>
      </c>
      <c r="F117" s="35">
        <f t="shared" si="23"/>
        <v>0</v>
      </c>
      <c r="G117" s="36">
        <f t="shared" si="23"/>
        <v>0</v>
      </c>
      <c r="H117" s="36">
        <f t="shared" si="23"/>
        <v>0</v>
      </c>
      <c r="I117" s="36">
        <f t="shared" si="23"/>
        <v>0</v>
      </c>
      <c r="J117" s="36">
        <f t="shared" si="23"/>
        <v>0</v>
      </c>
      <c r="K117" s="36">
        <f t="shared" si="23"/>
        <v>0</v>
      </c>
      <c r="L117" s="36">
        <f t="shared" si="23"/>
        <v>0</v>
      </c>
      <c r="M117" s="36">
        <f t="shared" si="23"/>
        <v>0</v>
      </c>
      <c r="N117" s="37">
        <f t="shared" si="23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4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5" ref="F125:N125">F126+F127+F128+F129+F130+F131+F132+F133+F134</f>
        <v>132.95600000000002</v>
      </c>
      <c r="G125" s="31">
        <f t="shared" si="25"/>
        <v>132.95600000000002</v>
      </c>
      <c r="H125" s="31">
        <f t="shared" si="25"/>
        <v>132.95600000000002</v>
      </c>
      <c r="I125" s="31">
        <f t="shared" si="25"/>
        <v>140.95600000000002</v>
      </c>
      <c r="J125" s="31">
        <f t="shared" si="25"/>
        <v>140.95600000000002</v>
      </c>
      <c r="K125" s="31">
        <f t="shared" si="25"/>
        <v>140.95600000000002</v>
      </c>
      <c r="L125" s="31">
        <f t="shared" si="25"/>
        <v>140.95600000000002</v>
      </c>
      <c r="M125" s="31">
        <f t="shared" si="25"/>
        <v>140.95600000000002</v>
      </c>
      <c r="N125" s="31">
        <f t="shared" si="25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4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4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4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4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4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4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4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6" ref="C135:N135">C136+C141+C146+C147+C148+C149+C150+C151+C152+C153+C154+C155</f>
        <v>0</v>
      </c>
      <c r="D135" s="21">
        <f t="shared" si="26"/>
        <v>0</v>
      </c>
      <c r="E135" s="21">
        <f t="shared" si="26"/>
        <v>0</v>
      </c>
      <c r="F135" s="30">
        <f t="shared" si="26"/>
        <v>0</v>
      </c>
      <c r="G135" s="31">
        <f t="shared" si="26"/>
        <v>0</v>
      </c>
      <c r="H135" s="31">
        <f t="shared" si="26"/>
        <v>0</v>
      </c>
      <c r="I135" s="31">
        <f t="shared" si="26"/>
        <v>0</v>
      </c>
      <c r="J135" s="31">
        <f t="shared" si="26"/>
        <v>0</v>
      </c>
      <c r="K135" s="31">
        <f t="shared" si="26"/>
        <v>0</v>
      </c>
      <c r="L135" s="31">
        <f t="shared" si="26"/>
        <v>0</v>
      </c>
      <c r="M135" s="31">
        <f t="shared" si="26"/>
        <v>0</v>
      </c>
      <c r="N135" s="32">
        <f t="shared" si="26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7" ref="C136:N136">C137+C138+C139+C140</f>
        <v>0</v>
      </c>
      <c r="D136" s="34">
        <f t="shared" si="27"/>
        <v>0</v>
      </c>
      <c r="E136" s="34">
        <f t="shared" si="27"/>
        <v>0</v>
      </c>
      <c r="F136" s="35">
        <f t="shared" si="27"/>
        <v>0</v>
      </c>
      <c r="G136" s="36">
        <f t="shared" si="27"/>
        <v>0</v>
      </c>
      <c r="H136" s="36">
        <f t="shared" si="27"/>
        <v>0</v>
      </c>
      <c r="I136" s="36">
        <f t="shared" si="27"/>
        <v>0</v>
      </c>
      <c r="J136" s="36">
        <f t="shared" si="27"/>
        <v>0</v>
      </c>
      <c r="K136" s="36">
        <f t="shared" si="27"/>
        <v>0</v>
      </c>
      <c r="L136" s="36">
        <f t="shared" si="27"/>
        <v>0</v>
      </c>
      <c r="M136" s="36">
        <f t="shared" si="27"/>
        <v>0</v>
      </c>
      <c r="N136" s="37">
        <f t="shared" si="27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28" ref="C141:N141">C142+C143+C144+C145</f>
        <v>0</v>
      </c>
      <c r="D141" s="34">
        <f t="shared" si="28"/>
        <v>0</v>
      </c>
      <c r="E141" s="34">
        <f t="shared" si="28"/>
        <v>0</v>
      </c>
      <c r="F141" s="35">
        <f t="shared" si="28"/>
        <v>0</v>
      </c>
      <c r="G141" s="36">
        <f t="shared" si="28"/>
        <v>0</v>
      </c>
      <c r="H141" s="36">
        <f t="shared" si="28"/>
        <v>0</v>
      </c>
      <c r="I141" s="36">
        <f t="shared" si="28"/>
        <v>0</v>
      </c>
      <c r="J141" s="36">
        <f t="shared" si="28"/>
        <v>0</v>
      </c>
      <c r="K141" s="36">
        <f t="shared" si="28"/>
        <v>0</v>
      </c>
      <c r="L141" s="36">
        <f t="shared" si="28"/>
        <v>0</v>
      </c>
      <c r="M141" s="36">
        <f t="shared" si="28"/>
        <v>0</v>
      </c>
      <c r="N141" s="37">
        <f t="shared" si="28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29" ref="C156:N156">C157+C162+C167+C168+C169+C170+C171+C172+C173+C174+C175</f>
        <v>0</v>
      </c>
      <c r="D156" s="21">
        <f t="shared" si="29"/>
        <v>0</v>
      </c>
      <c r="E156" s="21">
        <f t="shared" si="29"/>
        <v>0</v>
      </c>
      <c r="F156" s="30">
        <f t="shared" si="29"/>
        <v>0</v>
      </c>
      <c r="G156" s="31">
        <f t="shared" si="29"/>
        <v>0</v>
      </c>
      <c r="H156" s="31">
        <f t="shared" si="29"/>
        <v>0</v>
      </c>
      <c r="I156" s="31">
        <f t="shared" si="29"/>
        <v>0</v>
      </c>
      <c r="J156" s="31">
        <f t="shared" si="29"/>
        <v>0</v>
      </c>
      <c r="K156" s="31">
        <f t="shared" si="29"/>
        <v>0</v>
      </c>
      <c r="L156" s="31">
        <f t="shared" si="29"/>
        <v>0</v>
      </c>
      <c r="M156" s="31">
        <f t="shared" si="29"/>
        <v>0</v>
      </c>
      <c r="N156" s="32">
        <f t="shared" si="29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0" ref="C157:N157">C158+C159+C160+C161</f>
        <v>0</v>
      </c>
      <c r="D157" s="34">
        <f t="shared" si="30"/>
        <v>0</v>
      </c>
      <c r="E157" s="34">
        <f t="shared" si="30"/>
        <v>0</v>
      </c>
      <c r="F157" s="35">
        <f t="shared" si="30"/>
        <v>0</v>
      </c>
      <c r="G157" s="36">
        <f t="shared" si="30"/>
        <v>0</v>
      </c>
      <c r="H157" s="36">
        <f t="shared" si="30"/>
        <v>0</v>
      </c>
      <c r="I157" s="36">
        <f t="shared" si="30"/>
        <v>0</v>
      </c>
      <c r="J157" s="36">
        <f t="shared" si="30"/>
        <v>0</v>
      </c>
      <c r="K157" s="36">
        <f t="shared" si="30"/>
        <v>0</v>
      </c>
      <c r="L157" s="36">
        <f t="shared" si="30"/>
        <v>0</v>
      </c>
      <c r="M157" s="36">
        <f t="shared" si="30"/>
        <v>0</v>
      </c>
      <c r="N157" s="37">
        <f t="shared" si="30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1" ref="C162:N162">C163+C164+C165+C166</f>
        <v>0</v>
      </c>
      <c r="D162" s="34">
        <f t="shared" si="31"/>
        <v>0</v>
      </c>
      <c r="E162" s="34">
        <f t="shared" si="31"/>
        <v>0</v>
      </c>
      <c r="F162" s="35">
        <f t="shared" si="31"/>
        <v>0</v>
      </c>
      <c r="G162" s="36">
        <f t="shared" si="31"/>
        <v>0</v>
      </c>
      <c r="H162" s="36">
        <f t="shared" si="31"/>
        <v>0</v>
      </c>
      <c r="I162" s="36">
        <f t="shared" si="31"/>
        <v>0</v>
      </c>
      <c r="J162" s="36">
        <f t="shared" si="31"/>
        <v>0</v>
      </c>
      <c r="K162" s="36">
        <f t="shared" si="31"/>
        <v>0</v>
      </c>
      <c r="L162" s="36">
        <f t="shared" si="31"/>
        <v>0</v>
      </c>
      <c r="M162" s="36">
        <f t="shared" si="31"/>
        <v>0</v>
      </c>
      <c r="N162" s="37">
        <f t="shared" si="31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2" ref="C176:N176">C177+C182+C187+C188+C189+C190+C191+C192+C193+C194+C195</f>
        <v>0</v>
      </c>
      <c r="D176" s="21">
        <f t="shared" si="32"/>
        <v>0</v>
      </c>
      <c r="E176" s="21">
        <f t="shared" si="32"/>
        <v>0</v>
      </c>
      <c r="F176" s="30">
        <f t="shared" si="32"/>
        <v>0</v>
      </c>
      <c r="G176" s="31">
        <f t="shared" si="32"/>
        <v>0</v>
      </c>
      <c r="H176" s="31">
        <f t="shared" si="32"/>
        <v>0</v>
      </c>
      <c r="I176" s="31">
        <f t="shared" si="32"/>
        <v>0</v>
      </c>
      <c r="J176" s="31">
        <f t="shared" si="32"/>
        <v>0</v>
      </c>
      <c r="K176" s="31">
        <f t="shared" si="32"/>
        <v>0</v>
      </c>
      <c r="L176" s="31">
        <f t="shared" si="32"/>
        <v>0</v>
      </c>
      <c r="M176" s="31">
        <f t="shared" si="32"/>
        <v>0</v>
      </c>
      <c r="N176" s="32">
        <f t="shared" si="32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3" ref="C177:N177">C178+C179+C180+C181</f>
        <v>0</v>
      </c>
      <c r="D177" s="34">
        <f t="shared" si="33"/>
        <v>0</v>
      </c>
      <c r="E177" s="34">
        <f t="shared" si="33"/>
        <v>0</v>
      </c>
      <c r="F177" s="35">
        <f t="shared" si="33"/>
        <v>0</v>
      </c>
      <c r="G177" s="36">
        <f t="shared" si="33"/>
        <v>0</v>
      </c>
      <c r="H177" s="36">
        <f t="shared" si="33"/>
        <v>0</v>
      </c>
      <c r="I177" s="36">
        <f t="shared" si="33"/>
        <v>0</v>
      </c>
      <c r="J177" s="36">
        <f t="shared" si="33"/>
        <v>0</v>
      </c>
      <c r="K177" s="36">
        <f t="shared" si="33"/>
        <v>0</v>
      </c>
      <c r="L177" s="36">
        <f t="shared" si="33"/>
        <v>0</v>
      </c>
      <c r="M177" s="36">
        <f t="shared" si="33"/>
        <v>0</v>
      </c>
      <c r="N177" s="37">
        <f t="shared" si="33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4" ref="C182:N182">C183+C184+C185+C186</f>
        <v>0</v>
      </c>
      <c r="D182" s="34">
        <f t="shared" si="34"/>
        <v>0</v>
      </c>
      <c r="E182" s="34">
        <f t="shared" si="34"/>
        <v>0</v>
      </c>
      <c r="F182" s="35">
        <f t="shared" si="34"/>
        <v>0</v>
      </c>
      <c r="G182" s="36">
        <f t="shared" si="34"/>
        <v>0</v>
      </c>
      <c r="H182" s="36">
        <f t="shared" si="34"/>
        <v>0</v>
      </c>
      <c r="I182" s="36">
        <f t="shared" si="34"/>
        <v>0</v>
      </c>
      <c r="J182" s="36">
        <f t="shared" si="34"/>
        <v>0</v>
      </c>
      <c r="K182" s="36">
        <f t="shared" si="34"/>
        <v>0</v>
      </c>
      <c r="L182" s="36">
        <f t="shared" si="34"/>
        <v>0</v>
      </c>
      <c r="M182" s="36">
        <f t="shared" si="34"/>
        <v>0</v>
      </c>
      <c r="N182" s="37">
        <f t="shared" si="34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5" ref="C196:N196">C197+C198+C199+C200+C201+C202+C203+C204</f>
        <v>0</v>
      </c>
      <c r="D196" s="21">
        <f t="shared" si="35"/>
        <v>0</v>
      </c>
      <c r="E196" s="21">
        <f t="shared" si="35"/>
        <v>0</v>
      </c>
      <c r="F196" s="30">
        <f t="shared" si="35"/>
        <v>0</v>
      </c>
      <c r="G196" s="31">
        <f t="shared" si="35"/>
        <v>0</v>
      </c>
      <c r="H196" s="31">
        <f t="shared" si="35"/>
        <v>0</v>
      </c>
      <c r="I196" s="31">
        <f t="shared" si="35"/>
        <v>0</v>
      </c>
      <c r="J196" s="31">
        <f t="shared" si="35"/>
        <v>0</v>
      </c>
      <c r="K196" s="31">
        <f t="shared" si="35"/>
        <v>0</v>
      </c>
      <c r="L196" s="31">
        <f t="shared" si="35"/>
        <v>0</v>
      </c>
      <c r="M196" s="31">
        <f t="shared" si="35"/>
        <v>0</v>
      </c>
      <c r="N196" s="32">
        <f t="shared" si="35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6" ref="C205:N205">C206+C209+C210+C211+C212</f>
        <v>0</v>
      </c>
      <c r="D205" s="21">
        <f t="shared" si="36"/>
        <v>0</v>
      </c>
      <c r="E205" s="21">
        <f t="shared" si="36"/>
        <v>0</v>
      </c>
      <c r="F205" s="30">
        <f t="shared" si="36"/>
        <v>50</v>
      </c>
      <c r="G205" s="31">
        <f t="shared" si="36"/>
        <v>25</v>
      </c>
      <c r="H205" s="31">
        <f t="shared" si="36"/>
        <v>35</v>
      </c>
      <c r="I205" s="31">
        <f t="shared" si="36"/>
        <v>0</v>
      </c>
      <c r="J205" s="31">
        <f t="shared" si="36"/>
        <v>0</v>
      </c>
      <c r="K205" s="31">
        <f t="shared" si="36"/>
        <v>0</v>
      </c>
      <c r="L205" s="31">
        <f t="shared" si="36"/>
        <v>0</v>
      </c>
      <c r="M205" s="31">
        <f t="shared" si="36"/>
        <v>37</v>
      </c>
      <c r="N205" s="31">
        <f t="shared" si="36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7" ref="C206:N206">C207+C208</f>
        <v>0</v>
      </c>
      <c r="D206" s="34">
        <f t="shared" si="37"/>
        <v>0</v>
      </c>
      <c r="E206" s="34">
        <f t="shared" si="37"/>
        <v>0</v>
      </c>
      <c r="F206" s="35">
        <f t="shared" si="37"/>
        <v>0</v>
      </c>
      <c r="G206" s="36">
        <f t="shared" si="37"/>
        <v>0</v>
      </c>
      <c r="H206" s="36">
        <f t="shared" si="37"/>
        <v>0</v>
      </c>
      <c r="I206" s="36">
        <f t="shared" si="37"/>
        <v>0</v>
      </c>
      <c r="J206" s="36">
        <f t="shared" si="37"/>
        <v>0</v>
      </c>
      <c r="K206" s="36">
        <f t="shared" si="37"/>
        <v>0</v>
      </c>
      <c r="L206" s="36">
        <f t="shared" si="37"/>
        <v>0</v>
      </c>
      <c r="M206" s="36">
        <f t="shared" si="37"/>
        <v>0</v>
      </c>
      <c r="N206" s="37">
        <f t="shared" si="37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38" ref="C213:N213">C214+C215+C216+C217+C218+C219</f>
        <v>0</v>
      </c>
      <c r="D213" s="21">
        <f t="shared" si="38"/>
        <v>0</v>
      </c>
      <c r="E213" s="21">
        <f t="shared" si="38"/>
        <v>0</v>
      </c>
      <c r="F213" s="30">
        <f t="shared" si="38"/>
        <v>0</v>
      </c>
      <c r="G213" s="31">
        <f t="shared" si="38"/>
        <v>0</v>
      </c>
      <c r="H213" s="31">
        <f t="shared" si="38"/>
        <v>0</v>
      </c>
      <c r="I213" s="31">
        <f t="shared" si="38"/>
        <v>0</v>
      </c>
      <c r="J213" s="31">
        <f t="shared" si="38"/>
        <v>0</v>
      </c>
      <c r="K213" s="31">
        <f t="shared" si="38"/>
        <v>0</v>
      </c>
      <c r="L213" s="31">
        <f t="shared" si="38"/>
        <v>0</v>
      </c>
      <c r="M213" s="31">
        <f t="shared" si="38"/>
        <v>0</v>
      </c>
      <c r="N213" s="32">
        <f t="shared" si="38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</row>
    <row r="228" spans="15:16" ht="15.75" customHeight="1" hidden="1">
      <c r="O228" s="18">
        <f>'[1]янв'!O229*2+'[1]март'!O229*4+'[1]июль'!O229*6</f>
        <v>8799.562</v>
      </c>
      <c r="P228" s="56">
        <f>614.459-O228</f>
        <v>-8185.103</v>
      </c>
    </row>
    <row r="229" ht="15.75" customHeight="1" hidden="1">
      <c r="O229" s="18">
        <f>'[1]янв'!O230*2+'[1]март'!O230*4+'[1]июль'!O230*6</f>
        <v>2022.6480000000001</v>
      </c>
    </row>
    <row r="230" spans="15:16" ht="15.75" customHeight="1" hidden="1">
      <c r="O230" s="18">
        <f>'[1]янв'!O231*2+'[1]март'!O231*4+'[1]июль'!O231*6</f>
        <v>4299.968</v>
      </c>
      <c r="P230" s="1">
        <f>109842+8042</f>
        <v>117884</v>
      </c>
    </row>
    <row r="231" ht="15.75" customHeight="1" hidden="1">
      <c r="O231" s="18">
        <f>'[1]янв'!O232*2+'[1]март'!O232*4+'[1]июль'!O232*6</f>
        <v>0</v>
      </c>
    </row>
    <row r="232" ht="15.75" customHeight="1" hidden="1">
      <c r="O232" s="18">
        <f>'[1]янв'!O233*2+'[1]март'!O233*4+'[1]июль'!O233*6</f>
        <v>1368408</v>
      </c>
    </row>
    <row r="233" ht="15.75" customHeight="1" hidden="1">
      <c r="O233" s="18">
        <f>'[1]янв'!O234*2+'[1]март'!O234*4+'[1]июль'!O234*6</f>
        <v>971.3639999999999</v>
      </c>
    </row>
    <row r="234" ht="15.75" customHeight="1" hidden="1">
      <c r="O234" s="18">
        <f>'[1]янв'!O235*2+'[1]март'!O235*4+'[1]июль'!O235*6</f>
        <v>0</v>
      </c>
    </row>
    <row r="235" ht="15.75" customHeight="1" hidden="1">
      <c r="O235" s="18">
        <f>'[1]янв'!O236*2+'[1]март'!O236*4+'[1]июль'!O236*6</f>
        <v>0</v>
      </c>
    </row>
    <row r="236" spans="15:16" ht="15.75" customHeight="1" hidden="1">
      <c r="O236" s="18">
        <f>'[1]янв'!O237*2+'[1]март'!O237*4+'[1]июль'!O237*6</f>
        <v>8656.118</v>
      </c>
      <c r="P236" s="1" t="s">
        <v>164</v>
      </c>
    </row>
    <row r="237" spans="15:16" ht="15.75" customHeight="1" hidden="1">
      <c r="O237" s="18">
        <f>'[1]янв'!O238*2+'[1]март'!O238*4+'[1]июль'!O238*6</f>
        <v>1993.77</v>
      </c>
      <c r="P237" s="1" t="s">
        <v>165</v>
      </c>
    </row>
    <row r="238" spans="15:16" ht="15.75" customHeight="1" hidden="1">
      <c r="O238" s="18">
        <f>'[1]янв'!O239*2+'[1]март'!O239*4+'[1]июль'!O239*6</f>
        <v>4203.452</v>
      </c>
      <c r="P238" s="1" t="s">
        <v>166</v>
      </c>
    </row>
    <row r="239" ht="15.75" customHeight="1" hidden="1">
      <c r="O239" s="18">
        <f>'[1]янв'!O240*2+'[1]март'!O240*4+'[1]июль'!O240*6</f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</row>
    <row r="242" ht="15.75" customHeight="1" hidden="1">
      <c r="O242" s="18">
        <f>'[1]янв'!O243*2+'[1]март'!O243*4+'[1]июль'!O243*6</f>
        <v>0</v>
      </c>
    </row>
    <row r="243" spans="15:16" ht="15.75" customHeight="1" hidden="1">
      <c r="O243" s="18">
        <f>'[1]янв'!O244*2+'[1]март'!O244*4+'[1]июль'!O244*6</f>
        <v>1691.694</v>
      </c>
      <c r="P243" s="1" t="s">
        <v>168</v>
      </c>
    </row>
    <row r="244" spans="15:16" ht="15.75" customHeight="1" hidden="1">
      <c r="O244" s="18">
        <f>'[1]янв'!O245*2+'[1]март'!O245*4+'[1]июль'!O245*6</f>
        <v>8826.486</v>
      </c>
      <c r="P244" s="56" t="s">
        <v>164</v>
      </c>
    </row>
    <row r="245" spans="15:16" ht="15.75" customHeight="1" hidden="1">
      <c r="O245" s="18">
        <f>'[1]янв'!O246*2+'[1]март'!O246*4+'[1]июль'!O246*6</f>
        <v>2022.6480000000001</v>
      </c>
      <c r="P245" s="1" t="s">
        <v>165</v>
      </c>
    </row>
    <row r="246" ht="15.75" customHeight="1" hidden="1">
      <c r="O246" s="18">
        <f>'[1]янв'!O247*2+'[1]март'!O247*4+'[1]июль'!O247*6</f>
        <v>6073.58</v>
      </c>
    </row>
    <row r="247" spans="15:16" ht="15.75" customHeight="1" hidden="1">
      <c r="O247" s="18">
        <f>'[1]янв'!O248*2+'[1]март'!O248*4+'[1]июль'!O248*6</f>
        <v>1431.432</v>
      </c>
      <c r="P247" s="56"/>
    </row>
    <row r="248" spans="15:16" ht="15.75" customHeight="1" hidden="1">
      <c r="O248" s="18">
        <f>'[1]янв'!O249*2+'[1]март'!O249*4+'[1]июль'!O249*6</f>
        <v>4379.674</v>
      </c>
      <c r="P248" s="1" t="s">
        <v>168</v>
      </c>
    </row>
    <row r="249" ht="15.75" customHeight="1" hidden="1">
      <c r="O249" s="18">
        <f>'[1]янв'!O250*2+'[1]март'!O250*4+'[1]июль'!O250*6</f>
        <v>8826.486</v>
      </c>
    </row>
    <row r="250" ht="15.75" customHeight="1" hidden="1">
      <c r="O250" s="18">
        <f>'[1]янв'!O251*2+'[1]март'!O251*4+'[1]июль'!O251*6</f>
        <v>2028.067508</v>
      </c>
    </row>
    <row r="251" ht="15.75" customHeight="1" hidden="1">
      <c r="O251" s="18">
        <f>'[1]янв'!O252*2+'[1]март'!O252*4+'[1]июль'!O252*6</f>
        <v>0</v>
      </c>
    </row>
    <row r="252" spans="15:16" ht="15.75" customHeight="1" hidden="1">
      <c r="O252" s="18">
        <f>'[1]янв'!O253*2+'[1]март'!O253*4+'[1]июль'!O253*6</f>
        <v>3430.666</v>
      </c>
      <c r="P252" s="56" t="s">
        <v>169</v>
      </c>
    </row>
    <row r="253" spans="15:16" ht="15.75" customHeight="1" hidden="1">
      <c r="O253" s="18">
        <f>'[1]янв'!O254*2+'[1]март'!O254*4+'[1]июль'!O254*6</f>
        <v>772.7860000000001</v>
      </c>
      <c r="P253" s="1" t="s">
        <v>170</v>
      </c>
    </row>
    <row r="254" ht="15.75" customHeight="1" hidden="1">
      <c r="O254" s="18">
        <f>'[1]янв'!O255*2+'[1]март'!O255*4+'[1]июль'!O255*6</f>
        <v>4203.452</v>
      </c>
    </row>
    <row r="255" ht="15.75" customHeight="1" hidden="1">
      <c r="O255" s="18">
        <f>'[1]янв'!O256*2+'[1]март'!O256*4+'[1]июль'!O256*6</f>
        <v>1700.328</v>
      </c>
    </row>
    <row r="256" ht="15.75" customHeight="1" hidden="1">
      <c r="O256" s="18">
        <f>'[1]янв'!O257*2+'[1]март'!O257*4+'[1]июль'!O257*6</f>
        <v>-2503.124</v>
      </c>
    </row>
    <row r="257" spans="15:19" ht="15.75" customHeight="1">
      <c r="O257" s="58"/>
      <c r="P257" s="56"/>
      <c r="Q257" s="56"/>
      <c r="R257" s="56"/>
      <c r="S257" s="56"/>
    </row>
    <row r="258" ht="15.75" customHeight="1" hidden="1">
      <c r="O258" s="56">
        <f>O82+O87+O92+O96+O129</f>
        <v>8799.562</v>
      </c>
    </row>
    <row r="259" ht="15.75" customHeight="1" hidden="1">
      <c r="O259" s="56">
        <f>O83+O88+O93+O97+O130</f>
        <v>2022.6480000000001</v>
      </c>
    </row>
    <row r="260" ht="15.75" customHeight="1" hidden="1"/>
    <row r="261" ht="15.75" customHeight="1" hidden="1">
      <c r="O261" s="56">
        <f>O81+O91+O125+O126</f>
        <v>3430.666</v>
      </c>
    </row>
    <row r="262" spans="15:19" ht="15.75" customHeight="1" hidden="1">
      <c r="O262" s="56">
        <f>O91+O125+O126</f>
        <v>3400.7780000000002</v>
      </c>
      <c r="P262" s="56"/>
      <c r="Q262" s="56"/>
      <c r="R262" s="56"/>
      <c r="S262" s="56"/>
    </row>
    <row r="263" ht="15.75" customHeight="1" hidden="1">
      <c r="O263" s="56">
        <f>O86</f>
        <v>772.7860000000001</v>
      </c>
    </row>
    <row r="264" ht="15.75" customHeight="1" hidden="1">
      <c r="O264" s="56">
        <f>O82+O87+O92+O96+O129</f>
        <v>8799.562</v>
      </c>
    </row>
    <row r="265" ht="15.75" customHeight="1" hidden="1">
      <c r="O265" s="56">
        <f>O83+O88+O93+O97+O130</f>
        <v>2022.6480000000001</v>
      </c>
    </row>
    <row r="266" ht="15.75" customHeight="1" hidden="1">
      <c r="O266" s="56">
        <f>O81+O86+O91+O125+O126</f>
        <v>4203.452</v>
      </c>
    </row>
    <row r="267" ht="15.75" customHeight="1" hidden="1"/>
    <row r="268" spans="1:18" ht="15.75" customHeight="1">
      <c r="A268" s="67" t="s">
        <v>177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68"/>
      <c r="P268" s="14"/>
      <c r="Q268" s="69"/>
      <c r="R268" s="69">
        <v>3.61</v>
      </c>
    </row>
    <row r="269" ht="15.75" customHeight="1">
      <c r="O269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2021-02-09T12:29:12Z</dcterms:modified>
  <cp:category/>
  <cp:version/>
  <cp:contentType/>
  <cp:contentStatus/>
</cp:coreProperties>
</file>