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<sst xmlns="http://schemas.openxmlformats.org/spreadsheetml/2006/main" count="253" uniqueCount="180">
  <si>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</si>
  <si>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</si>
  <si>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</si>
  <si>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</si>
  <si>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</si>
  <si>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</si>
  <si>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</si>
  <si>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</si>
  <si>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</si>
  <si>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</si>
  <si>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</si>
  <si>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</si>
  <si>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</si>
  <si>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</si>
  <si>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</si>
  <si>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</si>
  <si>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</si>
  <si>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</si>
  <si>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</si>
  <si>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</si>
  <si>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</si>
  <si>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</si>
  <si>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</si>
  <si>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</si>
  <si>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</si>
  <si>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</si>
  <si>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</si>
  <si>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</si>
  <si>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</si>
  <si>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</si>
  <si>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</si>
  <si>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</si>
  <si>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</si>
  <si>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</si>
  <si>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</si>
  <si>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</si>
  <si>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</si>
  <si>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</si>
  <si>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</si>
  <si>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</si>
  <si>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</si>
  <si>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</si>
  <si>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</si>
  <si>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</si>
  <si>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</si>
  <si>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</si>
  <si>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</si>
  <si>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</si>
  <si>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</si>
  <si>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</si>
  <si>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</si>
  <si>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</si>
  <si>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</si>
  <si>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</si>
  <si>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</si>
  <si>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</si>
  <si>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</si>
  <si>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</si>
  <si>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</si>
  <si>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</si>
  <si>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</si>
  <si>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</si>
  <si>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</si>
  <si>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</si>
  <si>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</si>
  <si>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</si>
  <si>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</si>
  <si>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</si>
  <si>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</si>
  <si>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</si>
  <si>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</si>
  <si>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</si>
  <si>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</si>
  <si>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</si>
  <si>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</si>
  <si>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</si>
  <si>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</si>
  <si>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</si>
  <si>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</si>
  <si>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</si>
  <si>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</si>
  <si>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</si>
  <si>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</si>
  <si>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</si>
  <si>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</si>
  <si>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</si>
  <si>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</si>
  <si>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</si>
  <si>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</si>
  <si>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</si>
  <si>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</si>
  <si>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</si>
  <si>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</si>
  <si>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</si>
  <si>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</si>
  <si>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</si>
  <si>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</si>
  <si>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</si>
  <si>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</si>
  <si>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</si>
  <si>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</si>
  <si>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</si>
  <si>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</si>
  <si>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</si>
  <si>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</si>
  <si>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</si>
  <si>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</si>
  <si>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</si>
  <si>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</si>
  <si>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</si>
  <si>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</si>
  <si>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</si>
  <si>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</si>
  <si>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</si>
  <si>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</si>
  <si>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</si>
  <si>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</si>
  <si>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</si>
  <si>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</si>
  <si>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</si>
  <si>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</si>
  <si>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</si>
  <si>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</si>
  <si>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</si>
  <si>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</si>
  <si>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</si>
  <si>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</si>
  <si>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</si>
  <si>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</si>
  <si>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</si>
  <si>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</si>
  <si>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</si>
  <si>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</si>
  <si>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</si>
  <si>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</si>
  <si>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</si>
  <si>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</si>
  <si>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</si>
  <si>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</si>
  <si>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</si>
  <si>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</si>
  <si>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</si>
  <si>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</si>
  <si>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</si>
  <si>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</si>
  <si>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</si>
  <si>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</si>
  <si>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</si>
  <si>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</si>
  <si>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</si>
  <si>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</si>
  <si>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</si>
  <si>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</si>
  <si>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</si>
  <si>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</si>
  <si>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</si>
  <si>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</si>
  <si>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</si>
  <si>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</si>
  <si>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</si>
  <si>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</si>
  <si>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</si>
  <si>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</si>
  <si>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</si>
  <si>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</si>
  <si>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</si>
  <si>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</si>
  <si>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</si>
  <si>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</si>
  <si>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</si>
  <si>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</si>
  <si>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</si>
  <si>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</si>
  <si>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</si>
  <si>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</si>
  <si>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</si>
  <si>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</si>
  <si>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</si>
  <si>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Тариф на содержание жилья по МКД № 16а по ул. Гостенской с 01.07.2020.по 01.07.2021.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</si>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</sst>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176" fontId="13" fillId="35" borderId="10" xfId="0" applyNumberFormat="1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D3">
            <v>3622.6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8"/>
  <sheetViews>
    <sheetView tabSelected="1" zoomScalePageLayoutView="0" workbookViewId="0" topLeftCell="A3">
      <pane xSplit="5448" topLeftCell="A1" activePane="topRight" state="split"/>
      <selection pane="topLeft" activeCell="A103" sqref="A103:IV103"/>
      <selection pane="topRight" activeCell="U79" sqref="U79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0" width="0" style="0" hidden="1" customWidth="1"/>
    <col min="21" max="21" width="9.57421875" style="0" bestFit="1" customWidth="1"/>
  </cols>
  <sheetData>
    <row r="1" spans="1:19" ht="49.5" customHeight="1">
      <c r="A1" s="77" t="s">
        <v>178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0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8" t="s">
        <v>173</v>
      </c>
      <c r="R2" s="58" t="s">
        <v>176</v>
      </c>
      <c r="S2" s="58" t="s">
        <v>174</v>
      </c>
      <c r="T2">
        <f>'[2]ноябрь'!$AD$3</f>
        <v>3622.6</v>
      </c>
    </row>
    <row r="3" spans="1:23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U3" s="75"/>
      <c r="V3" s="75"/>
      <c r="W3" s="75"/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>F79+F116+F125+F135+F156+F176+F196+F205+F213+F220+F221+F222+F223+F224</f>
        <v>1309.656</v>
      </c>
      <c r="G78" s="40">
        <f>G79+G116+G125+G135+G156+G176+G196+G205+G213+G220+G221+G222+G223+G224</f>
        <v>1196.3070000000002</v>
      </c>
      <c r="H78" s="40">
        <f>H79+H116+H125+H135+H156+H176+H196+H205+H213+H220+H221+H222+H223+H224</f>
        <v>1280.277</v>
      </c>
      <c r="I78" s="40">
        <f>I79+I116+I125+I135+I156+I176+I196+I205+I213+I220+I221+I222+I223+I224</f>
        <v>1373.321</v>
      </c>
      <c r="J78" s="40">
        <f>J79+J116+J125+J135+J156+J176+J196+J205+J213+J220+J221+J222+J223+J224</f>
        <v>1381.909</v>
      </c>
      <c r="K78" s="40">
        <f>K79+K116+K125+K135+K156+K176+K196+K205+K213+K220+K221+K222+K223+K224</f>
        <v>1211.125</v>
      </c>
      <c r="L78" s="40">
        <f>L79+L116+L125+L135+L156+L176+L196+L205+L213+L220+L221+L222+L223+L224</f>
        <v>1205.8770000000004</v>
      </c>
      <c r="M78" s="40">
        <f>M79+M116+M125+M135+M156+M176+M196+M205+M213+M220+M221+M222+M223+M224</f>
        <v>1245.8770000000004</v>
      </c>
      <c r="N78" s="41">
        <f>N79+N116+N125+N135+N156+N176+N196+N205+N213+N220+N221+N222+N223+N224</f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>F80+F85+F90+F95+F101+F110+F111+F115</f>
        <v>1126.7</v>
      </c>
      <c r="G79" s="31">
        <f>G80+G85+G90+G95+G101+G110+G111+G115</f>
        <v>1038.351</v>
      </c>
      <c r="H79" s="31">
        <f>H80+H85+H90+H95+H101+H110+H111+H115</f>
        <v>1112.321</v>
      </c>
      <c r="I79" s="31">
        <f>I80+I85+I90+I95+I101+I110+I111+I115</f>
        <v>1232.3649999999998</v>
      </c>
      <c r="J79" s="31">
        <f>J80+J85+J90+J95+J101+J110+J111+J115</f>
        <v>1240.953</v>
      </c>
      <c r="K79" s="31">
        <f>K80+K85+K90+K95+K101+K110+K111+K115</f>
        <v>1070.169</v>
      </c>
      <c r="L79" s="31">
        <f>L80+L85+L90+L95+L101+L110+L111+L115</f>
        <v>1064.9210000000003</v>
      </c>
      <c r="M79" s="31">
        <f>M80+M85+M90+M95+M101+M110+M111+M115</f>
        <v>1067.9210000000003</v>
      </c>
      <c r="N79" s="32">
        <f>N80+N85+N90+N95+N101+N110+N111+N115</f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0">
        <f>R80+R85+R90+R95+R101+R110+R111</f>
        <v>15.47592493025137</v>
      </c>
      <c r="S79" s="18">
        <f>S80+S85+S90+S95+S101+S110+S111+S115</f>
        <v>1367.936</v>
      </c>
      <c r="T79" s="69">
        <f>R79*$T$2*6/1000</f>
        <v>336.3785139139717</v>
      </c>
      <c r="U79" s="76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6" ref="F80:N80">F81+F82+F83+F84</f>
        <v>82.36</v>
      </c>
      <c r="G80" s="36">
        <f t="shared" si="16"/>
        <v>30.440000000000005</v>
      </c>
      <c r="H80" s="36">
        <f t="shared" si="16"/>
        <v>54.410000000000004</v>
      </c>
      <c r="I80" s="36">
        <f t="shared" si="16"/>
        <v>78.934</v>
      </c>
      <c r="J80" s="36">
        <f t="shared" si="16"/>
        <v>56.822</v>
      </c>
      <c r="K80" s="36">
        <f t="shared" si="16"/>
        <v>36.038</v>
      </c>
      <c r="L80" s="36">
        <f t="shared" si="16"/>
        <v>28.79</v>
      </c>
      <c r="M80" s="36">
        <f t="shared" si="16"/>
        <v>28.79</v>
      </c>
      <c r="N80" s="37">
        <f t="shared" si="16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1">
        <f>SUM(R81:R84)</f>
        <v>0.7858471004458143</v>
      </c>
      <c r="S80" s="18">
        <f>'[1]янв'!T80*2+'[1]март'!T80*4+'[1]июль'!T80*6</f>
        <v>169.022</v>
      </c>
      <c r="T80" s="69">
        <f aca="true" t="shared" si="17" ref="T80:T142">R80*$T$2*6/1000</f>
        <v>17.08085823645004</v>
      </c>
      <c r="U80" s="76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2">
        <v>0.32</v>
      </c>
      <c r="S81" s="26">
        <f>'[1]янв'!T81*2+'[1]март'!T81*4+'[1]июль'!T81*6</f>
        <v>6.28</v>
      </c>
      <c r="T81" s="69">
        <f t="shared" si="17"/>
        <v>6.955392</v>
      </c>
      <c r="U81" s="76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2">
        <v>0.0880591517852033</v>
      </c>
      <c r="S82" s="26">
        <f>'[1]янв'!T82*2+'[1]март'!T82*4+'[1]июль'!T82*6</f>
        <v>30.146</v>
      </c>
      <c r="T82" s="69">
        <f t="shared" si="17"/>
        <v>1.9140184995424647</v>
      </c>
      <c r="U82" s="76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2">
        <v>0.017787948660611064</v>
      </c>
      <c r="S83" s="26">
        <f>'[1]янв'!T83*2+'[1]март'!T83*4+'[1]июль'!T83*6</f>
        <v>6.066</v>
      </c>
      <c r="T83" s="69">
        <f t="shared" si="17"/>
        <v>0.38663173690757785</v>
      </c>
      <c r="U83" s="76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2">
        <v>0.36</v>
      </c>
      <c r="S84" s="26">
        <f>'[1]янв'!T84*2+'[1]март'!T84*4+'[1]июль'!T84*6</f>
        <v>126.53</v>
      </c>
      <c r="T84" s="69">
        <f t="shared" si="17"/>
        <v>7.824816</v>
      </c>
      <c r="U84" s="76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8" ref="F85:N85">F86+F87+F88+F89</f>
        <v>164.622</v>
      </c>
      <c r="G85" s="36">
        <f t="shared" si="18"/>
        <v>164.621</v>
      </c>
      <c r="H85" s="36">
        <f t="shared" si="18"/>
        <v>214.621</v>
      </c>
      <c r="I85" s="36">
        <f t="shared" si="18"/>
        <v>264.621</v>
      </c>
      <c r="J85" s="36">
        <f t="shared" si="18"/>
        <v>314.62100000000004</v>
      </c>
      <c r="K85" s="36">
        <f t="shared" si="18"/>
        <v>164.621</v>
      </c>
      <c r="L85" s="36">
        <f t="shared" si="18"/>
        <v>164.621</v>
      </c>
      <c r="M85" s="36">
        <f t="shared" si="18"/>
        <v>164.621</v>
      </c>
      <c r="N85" s="37">
        <f t="shared" si="18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1">
        <v>2.605540414075282</v>
      </c>
      <c r="S85" s="18">
        <f>'[1]янв'!T85*2+'[1]март'!T85*4+'[1]июль'!T85*6</f>
        <v>140.35</v>
      </c>
      <c r="T85" s="69">
        <f t="shared" si="17"/>
        <v>56.6329842241747</v>
      </c>
      <c r="U85" s="76"/>
    </row>
    <row r="86" spans="1:21" s="64" customFormat="1" ht="15.75" customHeight="1">
      <c r="A86" s="65" t="s">
        <v>77</v>
      </c>
      <c r="B86" s="59">
        <f t="shared" si="15"/>
        <v>1159.347</v>
      </c>
      <c r="C86" s="59">
        <v>74.8</v>
      </c>
      <c r="D86" s="59">
        <v>72.402</v>
      </c>
      <c r="E86" s="59">
        <v>64.145</v>
      </c>
      <c r="F86" s="60">
        <v>72</v>
      </c>
      <c r="G86" s="61">
        <v>72</v>
      </c>
      <c r="H86" s="61">
        <v>122</v>
      </c>
      <c r="I86" s="61">
        <v>172</v>
      </c>
      <c r="J86" s="61">
        <v>222</v>
      </c>
      <c r="K86" s="61">
        <v>72</v>
      </c>
      <c r="L86" s="61">
        <v>72</v>
      </c>
      <c r="M86" s="61">
        <v>72</v>
      </c>
      <c r="N86" s="62">
        <v>72</v>
      </c>
      <c r="O86" s="63">
        <f>'[1]янв'!O86*2+'[1]март'!O86*4+'[1]июль'!O86*6</f>
        <v>772.7860000000001</v>
      </c>
      <c r="P86" s="63">
        <f>'[1]янв'!P86*2+'[1]март'!P86*4+'[1]июль'!P86*6</f>
        <v>62.135999999999996</v>
      </c>
      <c r="Q86" s="63">
        <f>'[1]янв'!S86*2+'[1]март'!S86*4+'[1]июль'!S86*6</f>
        <v>72.87</v>
      </c>
      <c r="R86" s="73">
        <v>0.854173772316472</v>
      </c>
      <c r="S86" s="63">
        <f>'[1]янв'!T86*2+'[1]март'!T86*4+'[1]июль'!T86*6</f>
        <v>55.972</v>
      </c>
      <c r="T86" s="69">
        <f t="shared" si="17"/>
        <v>18.565979445561904</v>
      </c>
      <c r="U86" s="76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2">
        <v>1.0357957728734537</v>
      </c>
      <c r="S87" s="18">
        <f>'[1]янв'!T87*2+'[1]март'!T87*4+'[1]июль'!T87*6</f>
        <v>50.245999999999995</v>
      </c>
      <c r="T87" s="69">
        <f t="shared" si="17"/>
        <v>22.513642600868238</v>
      </c>
      <c r="U87" s="76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2">
        <v>0.20923074612043768</v>
      </c>
      <c r="S88" s="18">
        <f>'[1]янв'!T88*2+'[1]март'!T88*4+'[1]июль'!T88*6</f>
        <v>10.102</v>
      </c>
      <c r="T88" s="69">
        <f t="shared" si="17"/>
        <v>4.5477558053753855</v>
      </c>
      <c r="U88" s="76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2">
        <v>0.506340122764919</v>
      </c>
      <c r="S89" s="18">
        <f>'[1]янв'!T89*2+'[1]март'!T89*4+'[1]июль'!T89*6</f>
        <v>24.03</v>
      </c>
      <c r="T89" s="69">
        <f t="shared" si="17"/>
        <v>11.005606372369174</v>
      </c>
      <c r="U89" s="76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19" ref="F90:N90">F91+F92+F93+F94</f>
        <v>483.688</v>
      </c>
      <c r="G90" s="36">
        <f t="shared" si="19"/>
        <v>471.01</v>
      </c>
      <c r="H90" s="36">
        <f t="shared" si="19"/>
        <v>471.01</v>
      </c>
      <c r="I90" s="36">
        <f t="shared" si="19"/>
        <v>471.01</v>
      </c>
      <c r="J90" s="36">
        <f t="shared" si="19"/>
        <v>471.01</v>
      </c>
      <c r="K90" s="36">
        <f t="shared" si="19"/>
        <v>471.01</v>
      </c>
      <c r="L90" s="36">
        <f t="shared" si="19"/>
        <v>471.01</v>
      </c>
      <c r="M90" s="36">
        <f t="shared" si="19"/>
        <v>476.01</v>
      </c>
      <c r="N90" s="37">
        <f t="shared" si="19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1">
        <v>6.313672868350195</v>
      </c>
      <c r="S90" s="18">
        <f>'[1]янв'!T90*2+'[1]март'!T90*4+'[1]июль'!T90*6</f>
        <v>573.612</v>
      </c>
      <c r="T90" s="69">
        <f t="shared" si="17"/>
        <v>137.23146799731248</v>
      </c>
      <c r="U90" s="76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2">
        <v>0.829957505575541</v>
      </c>
      <c r="S91" s="26">
        <f>'[1]янв'!T91*2+'[1]март'!T91*4+'[1]июль'!T91*6</f>
        <v>69.68</v>
      </c>
      <c r="T91" s="69">
        <f t="shared" si="17"/>
        <v>18.03962435818773</v>
      </c>
      <c r="U91" s="76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2">
        <v>4.182120227029044</v>
      </c>
      <c r="S92" s="26">
        <f>'[1]янв'!T92*2+'[1]март'!T92*4+'[1]июль'!T92*6</f>
        <v>362.262</v>
      </c>
      <c r="T92" s="69">
        <f t="shared" si="17"/>
        <v>90.90089240661248</v>
      </c>
      <c r="U92" s="76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2">
        <v>0.8447882858598671</v>
      </c>
      <c r="S93" s="26">
        <f>'[1]янв'!T93*2+'[1]март'!T93*4+'[1]июль'!T93*6</f>
        <v>72.868</v>
      </c>
      <c r="T93" s="69">
        <f t="shared" si="17"/>
        <v>18.361980266135728</v>
      </c>
      <c r="U93" s="76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2">
        <v>0.4568068498857421</v>
      </c>
      <c r="S94" s="26">
        <f>'[1]янв'!T94*2+'[1]март'!T94*4+'[1]июль'!T94*6</f>
        <v>68.802</v>
      </c>
      <c r="T94" s="69">
        <f t="shared" si="17"/>
        <v>9.928970966376536</v>
      </c>
      <c r="U94" s="76"/>
    </row>
    <row r="95" spans="1:21" ht="15.75" customHeight="1">
      <c r="A95" s="42" t="s">
        <v>86</v>
      </c>
      <c r="B95" s="34">
        <f aca="true" t="shared" si="20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1" ref="F95:N95">F96+F97+F98+F99+F100</f>
        <v>287.3299999999999</v>
      </c>
      <c r="G95" s="36">
        <f t="shared" si="21"/>
        <v>263.5799999999999</v>
      </c>
      <c r="H95" s="36">
        <f t="shared" si="21"/>
        <v>263.5799999999999</v>
      </c>
      <c r="I95" s="36">
        <f t="shared" si="21"/>
        <v>307.74</v>
      </c>
      <c r="J95" s="36">
        <f t="shared" si="21"/>
        <v>288.44</v>
      </c>
      <c r="K95" s="36">
        <f t="shared" si="21"/>
        <v>288.44</v>
      </c>
      <c r="L95" s="36">
        <f t="shared" si="21"/>
        <v>290.44</v>
      </c>
      <c r="M95" s="36">
        <f t="shared" si="21"/>
        <v>288.44</v>
      </c>
      <c r="N95" s="36">
        <f t="shared" si="21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1">
        <v>4.250113572153295</v>
      </c>
      <c r="S95" s="18">
        <f>'[1]янв'!T96*2+'[1]март'!T96*4+'[1]июль'!T96*6</f>
        <v>272.534</v>
      </c>
      <c r="T95" s="69">
        <f t="shared" si="17"/>
        <v>92.37876855889516</v>
      </c>
      <c r="U95" s="76"/>
    </row>
    <row r="96" spans="1:21" ht="15.75" customHeight="1">
      <c r="A96" s="22" t="s">
        <v>87</v>
      </c>
      <c r="B96" s="3">
        <f t="shared" si="20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2">
        <v>2.9719963727506116</v>
      </c>
      <c r="S96" s="26">
        <f>'[1]янв'!T97*2+'[1]март'!T97*4+'[1]июль'!T97*6</f>
        <v>197.00799999999998</v>
      </c>
      <c r="T96" s="69">
        <f t="shared" si="17"/>
        <v>64.59812435955818</v>
      </c>
      <c r="U96" s="76"/>
    </row>
    <row r="97" spans="1:21" ht="15.75" customHeight="1">
      <c r="A97" s="22" t="s">
        <v>88</v>
      </c>
      <c r="B97" s="3">
        <f t="shared" si="20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2">
        <v>0.6003432672956235</v>
      </c>
      <c r="S97" s="26">
        <f>'[1]янв'!T98*2+'[1]март'!T98*4+'[1]июль'!T98*6</f>
        <v>39.58</v>
      </c>
      <c r="T97" s="69">
        <f t="shared" si="17"/>
        <v>13.048821120630754</v>
      </c>
      <c r="U97" s="76"/>
    </row>
    <row r="98" spans="1:21" ht="29.25" customHeight="1">
      <c r="A98" s="28" t="s">
        <v>171</v>
      </c>
      <c r="B98" s="3">
        <f t="shared" si="20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2">
        <v>0.30937532187960554</v>
      </c>
      <c r="S98" s="26">
        <f>'[1]янв'!T99*2+'[1]март'!T99*4+'[1]июль'!T99*6</f>
        <v>12.733999999999998</v>
      </c>
      <c r="T98" s="69">
        <f t="shared" si="17"/>
        <v>6.724458246246355</v>
      </c>
      <c r="U98" s="76"/>
    </row>
    <row r="99" spans="1:21" ht="29.25" customHeight="1">
      <c r="A99" s="28" t="s">
        <v>89</v>
      </c>
      <c r="B99" s="3">
        <f t="shared" si="20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2">
        <v>0.06001643193018096</v>
      </c>
      <c r="S99" s="26">
        <f>'[1]янв'!T100*2+'[1]март'!T100*4+'[1]июль'!T100*6</f>
        <v>12.687999999999999</v>
      </c>
      <c r="T99" s="69">
        <f t="shared" si="17"/>
        <v>1.3044931578616412</v>
      </c>
      <c r="U99" s="76"/>
    </row>
    <row r="100" spans="1:21" ht="29.25" customHeight="1">
      <c r="A100" s="28" t="s">
        <v>90</v>
      </c>
      <c r="B100" s="3">
        <f t="shared" si="20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2">
        <v>0.3083821782972735</v>
      </c>
      <c r="S100" s="26">
        <f>'[1]янв'!T101*2+'[1]март'!T101*4+'[1]июль'!T101*6</f>
        <v>10.524000000000001</v>
      </c>
      <c r="T100" s="69">
        <f t="shared" si="17"/>
        <v>6.702871674598218</v>
      </c>
      <c r="U100" s="76"/>
    </row>
    <row r="101" spans="1:21" s="48" customFormat="1" ht="29.25" customHeight="1">
      <c r="A101" s="43" t="s">
        <v>91</v>
      </c>
      <c r="B101" s="44">
        <f t="shared" si="20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1">
        <f>R102+R103+R104+R107+R108+R109</f>
        <v>0.9582261766313634</v>
      </c>
      <c r="S101" s="18">
        <f>'[1]янв'!T102*2+'[1]март'!T102*4+'[1]июль'!T102*6</f>
        <v>76.61599999999999</v>
      </c>
      <c r="T101" s="69">
        <f t="shared" si="17"/>
        <v>20.82762088478866</v>
      </c>
      <c r="U101" s="76"/>
    </row>
    <row r="102" spans="1:21" ht="15.75" customHeight="1">
      <c r="A102" s="22" t="s">
        <v>179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2">
        <v>0.32</v>
      </c>
      <c r="S102" s="26">
        <f>'[1]янв'!T103*2+'[1]март'!T103*4+'[1]июль'!T103*6</f>
        <v>23.412</v>
      </c>
      <c r="T102" s="69">
        <f t="shared" si="17"/>
        <v>6.955392</v>
      </c>
      <c r="U102" s="76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2">
        <v>0.34673291015423796</v>
      </c>
      <c r="S103" s="26">
        <f>'[1]янв'!T105*2+'[1]март'!T105*4+'[1]июль'!T105*6</f>
        <v>31.118000000000002</v>
      </c>
      <c r="T103" s="69">
        <f t="shared" si="17"/>
        <v>7.536447841948455</v>
      </c>
      <c r="U103" s="76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2">
        <v>0.08997003537894221</v>
      </c>
      <c r="S104" s="26">
        <f>'[1]янв'!T106*2+'[1]март'!T106*4+'[1]июль'!T106*6</f>
        <v>2.4800000000000004</v>
      </c>
      <c r="T104" s="69">
        <f t="shared" si="17"/>
        <v>1.9555527009825364</v>
      </c>
      <c r="U104" s="76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2">
        <v>0.0748502790174228</v>
      </c>
      <c r="S105" s="26">
        <f>'[1]янв'!T107*2+'[1]март'!T107*4+'[1]июль'!T107*6</f>
        <v>2.058</v>
      </c>
      <c r="T105" s="69">
        <f t="shared" si="17"/>
        <v>1.6269157246110955</v>
      </c>
      <c r="U105" s="76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2">
        <v>0.015119756361519408</v>
      </c>
      <c r="S106" s="26">
        <f>'[1]янв'!T108*2+'[1]март'!T108*4+'[1]июль'!T108*6</f>
        <v>0.422</v>
      </c>
      <c r="T106" s="69">
        <f t="shared" si="17"/>
        <v>0.3286369763714413</v>
      </c>
      <c r="U106" s="76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2">
        <v>0.006749063878355294</v>
      </c>
      <c r="S107" s="26">
        <f>'[1]янв'!T109*2+'[1]март'!T109*4+'[1]июль'!T109*6</f>
        <v>0.33</v>
      </c>
      <c r="T107" s="69">
        <f t="shared" si="17"/>
        <v>0.1466949528343793</v>
      </c>
      <c r="U107" s="76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2">
        <v>0.04287213039035233</v>
      </c>
      <c r="S108" s="26">
        <f>'[1]янв'!T110*2+'[1]март'!T110*4+'[1]июль'!T110*6</f>
        <v>2.98</v>
      </c>
      <c r="T108" s="69">
        <f t="shared" si="17"/>
        <v>0.9318514773125421</v>
      </c>
      <c r="U108" s="76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2">
        <v>0.1519020368294757</v>
      </c>
      <c r="S109" s="26"/>
      <c r="T109" s="69">
        <f t="shared" si="17"/>
        <v>3.3016819117107516</v>
      </c>
      <c r="U109" s="76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1">
        <v>0.15410351562410576</v>
      </c>
      <c r="S110" s="18">
        <f>'[1]янв'!T111*2+'[1]март'!T111*4+'[1]июль'!T111*6</f>
        <v>15.406</v>
      </c>
      <c r="T110" s="69">
        <f t="shared" si="17"/>
        <v>3.3495323741993133</v>
      </c>
      <c r="U110" s="76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1">
        <v>0.4084212829713126</v>
      </c>
      <c r="S111" s="18">
        <f>'[1]янв'!T112*2+'[1]март'!T112*4+'[1]июль'!T112*6</f>
        <v>43.566</v>
      </c>
      <c r="T111" s="69">
        <f t="shared" si="17"/>
        <v>8.877281638151262</v>
      </c>
      <c r="U111" s="76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2">
        <v>0.24018331040789892</v>
      </c>
      <c r="S112" s="26">
        <f>'[1]янв'!T113*2+'[1]март'!T113*4+'[1]июль'!T113*6</f>
        <v>26.388</v>
      </c>
      <c r="T112" s="69">
        <f t="shared" si="17"/>
        <v>5.220528361701928</v>
      </c>
      <c r="U112" s="76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2">
        <v>0.16315472789869623</v>
      </c>
      <c r="S113" s="26">
        <f>'[1]янв'!T114*2+'[1]март'!T114*4+'[1]июль'!T114*6</f>
        <v>16.896</v>
      </c>
      <c r="T113" s="69">
        <f t="shared" si="17"/>
        <v>3.546265903714902</v>
      </c>
      <c r="U113" s="76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0.005083244664717439</v>
      </c>
      <c r="S114" s="26">
        <f>'[1]янв'!T115*2+'[1]март'!T115*4+'[1]июль'!T115*6</f>
        <v>0.28200000000000003</v>
      </c>
      <c r="T114" s="69">
        <f t="shared" si="17"/>
        <v>0.11048737273443235</v>
      </c>
      <c r="U114" s="76"/>
    </row>
    <row r="115" spans="1:20" s="48" customFormat="1" ht="15.75" customHeight="1">
      <c r="A115" s="49" t="s">
        <v>175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4">
        <v>0.90149</v>
      </c>
      <c r="S115" s="18">
        <f>'[1]янв'!T116*2+'[1]март'!T116*4+'[1]июль'!T116*6</f>
        <v>76.83</v>
      </c>
      <c r="T115" s="69">
        <f t="shared" si="17"/>
        <v>19.594426044</v>
      </c>
    </row>
    <row r="116" spans="1:20" ht="15.75" customHeight="1" hidden="1">
      <c r="A116" s="20" t="s">
        <v>103</v>
      </c>
      <c r="B116" s="21">
        <f>SUM(C116:N116)</f>
        <v>0</v>
      </c>
      <c r="C116" s="21">
        <f aca="true" t="shared" si="22" ref="C116:N116">C117+C121+C122+C123+C124</f>
        <v>0</v>
      </c>
      <c r="D116" s="21">
        <f t="shared" si="22"/>
        <v>0</v>
      </c>
      <c r="E116" s="21">
        <f t="shared" si="22"/>
        <v>0</v>
      </c>
      <c r="F116" s="30">
        <f t="shared" si="22"/>
        <v>0</v>
      </c>
      <c r="G116" s="31">
        <f t="shared" si="22"/>
        <v>0</v>
      </c>
      <c r="H116" s="31">
        <f t="shared" si="22"/>
        <v>0</v>
      </c>
      <c r="I116" s="31">
        <f t="shared" si="22"/>
        <v>0</v>
      </c>
      <c r="J116" s="31">
        <f t="shared" si="22"/>
        <v>0</v>
      </c>
      <c r="K116" s="31">
        <f t="shared" si="22"/>
        <v>0</v>
      </c>
      <c r="L116" s="31">
        <f t="shared" si="22"/>
        <v>0</v>
      </c>
      <c r="M116" s="31">
        <f t="shared" si="22"/>
        <v>0</v>
      </c>
      <c r="N116" s="32">
        <f t="shared" si="22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  <c r="T116" s="69">
        <f t="shared" si="17"/>
        <v>0</v>
      </c>
    </row>
    <row r="117" spans="1:20" ht="15.75" customHeight="1" hidden="1">
      <c r="A117" s="33" t="s">
        <v>104</v>
      </c>
      <c r="B117" s="34">
        <f>SUM(C117:N117)</f>
        <v>0</v>
      </c>
      <c r="C117" s="34">
        <f aca="true" t="shared" si="23" ref="C117:N117">C118+C119+C120</f>
        <v>0</v>
      </c>
      <c r="D117" s="34">
        <f t="shared" si="23"/>
        <v>0</v>
      </c>
      <c r="E117" s="34">
        <f t="shared" si="23"/>
        <v>0</v>
      </c>
      <c r="F117" s="35">
        <f t="shared" si="23"/>
        <v>0</v>
      </c>
      <c r="G117" s="36">
        <f t="shared" si="23"/>
        <v>0</v>
      </c>
      <c r="H117" s="36">
        <f t="shared" si="23"/>
        <v>0</v>
      </c>
      <c r="I117" s="36">
        <f t="shared" si="23"/>
        <v>0</v>
      </c>
      <c r="J117" s="36">
        <f t="shared" si="23"/>
        <v>0</v>
      </c>
      <c r="K117" s="36">
        <f t="shared" si="23"/>
        <v>0</v>
      </c>
      <c r="L117" s="36">
        <f t="shared" si="23"/>
        <v>0</v>
      </c>
      <c r="M117" s="36">
        <f t="shared" si="23"/>
        <v>0</v>
      </c>
      <c r="N117" s="37">
        <f t="shared" si="23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  <c r="T117" s="69">
        <f t="shared" si="17"/>
        <v>0</v>
      </c>
    </row>
    <row r="118" spans="1:20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  <c r="T118" s="69">
        <f t="shared" si="17"/>
        <v>0</v>
      </c>
    </row>
    <row r="119" spans="1:20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  <c r="T119" s="69">
        <f t="shared" si="17"/>
        <v>0</v>
      </c>
    </row>
    <row r="120" spans="1:20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  <c r="T120" s="69">
        <f t="shared" si="17"/>
        <v>0</v>
      </c>
    </row>
    <row r="121" spans="1:20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  <c r="T121" s="69">
        <f t="shared" si="17"/>
        <v>0</v>
      </c>
    </row>
    <row r="122" spans="1:20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  <c r="T122" s="69">
        <f t="shared" si="17"/>
        <v>0</v>
      </c>
    </row>
    <row r="123" spans="1:20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  <c r="T123" s="69">
        <f t="shared" si="17"/>
        <v>0</v>
      </c>
    </row>
    <row r="124" spans="1:20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  <c r="T124" s="69">
        <f t="shared" si="17"/>
        <v>0</v>
      </c>
    </row>
    <row r="125" spans="1:20" ht="15.75" customHeight="1" hidden="1">
      <c r="A125" s="20" t="s">
        <v>110</v>
      </c>
      <c r="B125" s="21">
        <f aca="true" t="shared" si="24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5" ref="F125:N125">F126+F127+F128+F129+F130+F131+F132+F133+F134</f>
        <v>132.95600000000002</v>
      </c>
      <c r="G125" s="31">
        <f t="shared" si="25"/>
        <v>132.95600000000002</v>
      </c>
      <c r="H125" s="31">
        <f t="shared" si="25"/>
        <v>132.95600000000002</v>
      </c>
      <c r="I125" s="31">
        <f t="shared" si="25"/>
        <v>140.95600000000002</v>
      </c>
      <c r="J125" s="31">
        <f t="shared" si="25"/>
        <v>140.95600000000002</v>
      </c>
      <c r="K125" s="31">
        <f t="shared" si="25"/>
        <v>140.95600000000002</v>
      </c>
      <c r="L125" s="31">
        <f t="shared" si="25"/>
        <v>140.95600000000002</v>
      </c>
      <c r="M125" s="31">
        <f t="shared" si="25"/>
        <v>140.95600000000002</v>
      </c>
      <c r="N125" s="31">
        <f t="shared" si="25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  <c r="T125" s="69">
        <f t="shared" si="17"/>
        <v>0</v>
      </c>
    </row>
    <row r="126" spans="1:20" ht="15.75" customHeight="1" hidden="1">
      <c r="A126" s="22" t="s">
        <v>111</v>
      </c>
      <c r="B126" s="3">
        <f t="shared" si="24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  <c r="T126" s="69">
        <f t="shared" si="17"/>
        <v>0</v>
      </c>
    </row>
    <row r="127" spans="1:20" ht="15.75" customHeight="1" hidden="1">
      <c r="A127" s="22" t="s">
        <v>112</v>
      </c>
      <c r="B127" s="3">
        <f t="shared" si="24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  <c r="T127" s="69">
        <f t="shared" si="17"/>
        <v>0</v>
      </c>
    </row>
    <row r="128" spans="1:20" ht="15.75" customHeight="1" hidden="1">
      <c r="A128" s="22" t="s">
        <v>113</v>
      </c>
      <c r="B128" s="3">
        <f t="shared" si="24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  <c r="T128" s="69">
        <f t="shared" si="17"/>
        <v>0</v>
      </c>
    </row>
    <row r="129" spans="1:20" ht="15.75" customHeight="1" hidden="1">
      <c r="A129" s="22" t="s">
        <v>114</v>
      </c>
      <c r="B129" s="3">
        <f t="shared" si="24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  <c r="T129" s="69">
        <f t="shared" si="17"/>
        <v>0</v>
      </c>
    </row>
    <row r="130" spans="1:20" ht="15.75" customHeight="1" hidden="1">
      <c r="A130" s="22" t="s">
        <v>115</v>
      </c>
      <c r="B130" s="3">
        <f t="shared" si="24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  <c r="T130" s="69">
        <f t="shared" si="17"/>
        <v>0</v>
      </c>
    </row>
    <row r="131" spans="1:20" ht="15.75" customHeight="1" hidden="1">
      <c r="A131" s="22" t="s">
        <v>116</v>
      </c>
      <c r="B131" s="3">
        <f t="shared" si="24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  <c r="T131" s="69">
        <f t="shared" si="17"/>
        <v>0</v>
      </c>
    </row>
    <row r="132" spans="1:20" ht="15.75" customHeight="1" hidden="1">
      <c r="A132" s="22" t="s">
        <v>117</v>
      </c>
      <c r="B132" s="3">
        <f t="shared" si="24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  <c r="T132" s="69">
        <f t="shared" si="17"/>
        <v>0</v>
      </c>
    </row>
    <row r="133" spans="1:20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  <c r="T133" s="69">
        <f t="shared" si="17"/>
        <v>0</v>
      </c>
    </row>
    <row r="134" spans="1:20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  <c r="T134" s="69">
        <f t="shared" si="17"/>
        <v>0</v>
      </c>
    </row>
    <row r="135" spans="1:20" ht="15.75" customHeight="1" hidden="1">
      <c r="A135" s="20" t="s">
        <v>120</v>
      </c>
      <c r="B135" s="21">
        <f>SUM(C135:N135)</f>
        <v>0</v>
      </c>
      <c r="C135" s="21">
        <f aca="true" t="shared" si="26" ref="C135:N135">C136+C141+C146+C147+C148+C149+C150+C151+C152+C153+C154+C155</f>
        <v>0</v>
      </c>
      <c r="D135" s="21">
        <f t="shared" si="26"/>
        <v>0</v>
      </c>
      <c r="E135" s="21">
        <f t="shared" si="26"/>
        <v>0</v>
      </c>
      <c r="F135" s="30">
        <f t="shared" si="26"/>
        <v>0</v>
      </c>
      <c r="G135" s="31">
        <f t="shared" si="26"/>
        <v>0</v>
      </c>
      <c r="H135" s="31">
        <f t="shared" si="26"/>
        <v>0</v>
      </c>
      <c r="I135" s="31">
        <f t="shared" si="26"/>
        <v>0</v>
      </c>
      <c r="J135" s="31">
        <f t="shared" si="26"/>
        <v>0</v>
      </c>
      <c r="K135" s="31">
        <f t="shared" si="26"/>
        <v>0</v>
      </c>
      <c r="L135" s="31">
        <f t="shared" si="26"/>
        <v>0</v>
      </c>
      <c r="M135" s="31">
        <f t="shared" si="26"/>
        <v>0</v>
      </c>
      <c r="N135" s="32">
        <f t="shared" si="26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  <c r="T135" s="69">
        <f t="shared" si="17"/>
        <v>0</v>
      </c>
    </row>
    <row r="136" spans="1:20" ht="15.75" customHeight="1" hidden="1">
      <c r="A136" s="33" t="s">
        <v>121</v>
      </c>
      <c r="B136" s="34">
        <f>SUM(C136:N136)</f>
        <v>0</v>
      </c>
      <c r="C136" s="34">
        <f aca="true" t="shared" si="27" ref="C136:N136">C137+C138+C139+C140</f>
        <v>0</v>
      </c>
      <c r="D136" s="34">
        <f t="shared" si="27"/>
        <v>0</v>
      </c>
      <c r="E136" s="34">
        <f t="shared" si="27"/>
        <v>0</v>
      </c>
      <c r="F136" s="35">
        <f t="shared" si="27"/>
        <v>0</v>
      </c>
      <c r="G136" s="36">
        <f t="shared" si="27"/>
        <v>0</v>
      </c>
      <c r="H136" s="36">
        <f t="shared" si="27"/>
        <v>0</v>
      </c>
      <c r="I136" s="36">
        <f t="shared" si="27"/>
        <v>0</v>
      </c>
      <c r="J136" s="36">
        <f t="shared" si="27"/>
        <v>0</v>
      </c>
      <c r="K136" s="36">
        <f t="shared" si="27"/>
        <v>0</v>
      </c>
      <c r="L136" s="36">
        <f t="shared" si="27"/>
        <v>0</v>
      </c>
      <c r="M136" s="36">
        <f t="shared" si="27"/>
        <v>0</v>
      </c>
      <c r="N136" s="37">
        <f t="shared" si="27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  <c r="T136" s="69">
        <f t="shared" si="17"/>
        <v>0</v>
      </c>
    </row>
    <row r="137" spans="1:20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  <c r="T137" s="69">
        <f t="shared" si="17"/>
        <v>0</v>
      </c>
    </row>
    <row r="138" spans="1:20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  <c r="T138" s="69">
        <f t="shared" si="17"/>
        <v>0</v>
      </c>
    </row>
    <row r="139" spans="1:20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  <c r="T139" s="69">
        <f t="shared" si="17"/>
        <v>0</v>
      </c>
    </row>
    <row r="140" spans="1:20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  <c r="T140" s="69">
        <f t="shared" si="17"/>
        <v>0</v>
      </c>
    </row>
    <row r="141" spans="1:20" ht="15.75" customHeight="1" hidden="1">
      <c r="A141" s="33" t="s">
        <v>123</v>
      </c>
      <c r="B141" s="34">
        <f>SUM(C141:N141)</f>
        <v>0</v>
      </c>
      <c r="C141" s="34">
        <f aca="true" t="shared" si="28" ref="C141:N141">C142+C143+C144+C145</f>
        <v>0</v>
      </c>
      <c r="D141" s="34">
        <f t="shared" si="28"/>
        <v>0</v>
      </c>
      <c r="E141" s="34">
        <f t="shared" si="28"/>
        <v>0</v>
      </c>
      <c r="F141" s="35">
        <f t="shared" si="28"/>
        <v>0</v>
      </c>
      <c r="G141" s="36">
        <f t="shared" si="28"/>
        <v>0</v>
      </c>
      <c r="H141" s="36">
        <f t="shared" si="28"/>
        <v>0</v>
      </c>
      <c r="I141" s="36">
        <f t="shared" si="28"/>
        <v>0</v>
      </c>
      <c r="J141" s="36">
        <f t="shared" si="28"/>
        <v>0</v>
      </c>
      <c r="K141" s="36">
        <f t="shared" si="28"/>
        <v>0</v>
      </c>
      <c r="L141" s="36">
        <f t="shared" si="28"/>
        <v>0</v>
      </c>
      <c r="M141" s="36">
        <f t="shared" si="28"/>
        <v>0</v>
      </c>
      <c r="N141" s="37">
        <f t="shared" si="28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  <c r="T141" s="69">
        <f t="shared" si="17"/>
        <v>0</v>
      </c>
    </row>
    <row r="142" spans="1:20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  <c r="T142" s="69">
        <f t="shared" si="17"/>
        <v>0</v>
      </c>
    </row>
    <row r="143" spans="1:20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  <c r="T143" s="69">
        <f aca="true" t="shared" si="29" ref="T143:T206">R143*$T$2*6/1000</f>
        <v>0</v>
      </c>
    </row>
    <row r="144" spans="1:20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  <c r="T144" s="69">
        <f t="shared" si="29"/>
        <v>0</v>
      </c>
    </row>
    <row r="145" spans="1:20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  <c r="T145" s="69">
        <f t="shared" si="29"/>
        <v>0</v>
      </c>
    </row>
    <row r="146" spans="1:20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  <c r="T146" s="69">
        <f t="shared" si="29"/>
        <v>0</v>
      </c>
    </row>
    <row r="147" spans="1:20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  <c r="T147" s="69">
        <f t="shared" si="29"/>
        <v>0</v>
      </c>
    </row>
    <row r="148" spans="1:20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  <c r="T148" s="69">
        <f t="shared" si="29"/>
        <v>0</v>
      </c>
    </row>
    <row r="149" spans="1:20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  <c r="T149" s="69">
        <f t="shared" si="29"/>
        <v>0</v>
      </c>
    </row>
    <row r="150" spans="1:20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  <c r="T150" s="69">
        <f t="shared" si="29"/>
        <v>0</v>
      </c>
    </row>
    <row r="151" spans="1:20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  <c r="T151" s="69">
        <f t="shared" si="29"/>
        <v>0</v>
      </c>
    </row>
    <row r="152" spans="1:20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  <c r="T152" s="69">
        <f t="shared" si="29"/>
        <v>0</v>
      </c>
    </row>
    <row r="153" spans="1:20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  <c r="T153" s="69">
        <f t="shared" si="29"/>
        <v>0</v>
      </c>
    </row>
    <row r="154" spans="1:20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  <c r="T154" s="69">
        <f t="shared" si="29"/>
        <v>0</v>
      </c>
    </row>
    <row r="155" spans="1:20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  <c r="T155" s="69">
        <f t="shared" si="29"/>
        <v>0</v>
      </c>
    </row>
    <row r="156" spans="1:20" ht="15.75" customHeight="1" hidden="1">
      <c r="A156" s="20" t="s">
        <v>136</v>
      </c>
      <c r="B156" s="21">
        <f>SUM(C156:N156)</f>
        <v>0</v>
      </c>
      <c r="C156" s="21">
        <f aca="true" t="shared" si="30" ref="C156:N156">C157+C162+C167+C168+C169+C170+C171+C172+C173+C174+C175</f>
        <v>0</v>
      </c>
      <c r="D156" s="21">
        <f t="shared" si="30"/>
        <v>0</v>
      </c>
      <c r="E156" s="21">
        <f t="shared" si="30"/>
        <v>0</v>
      </c>
      <c r="F156" s="30">
        <f t="shared" si="30"/>
        <v>0</v>
      </c>
      <c r="G156" s="31">
        <f t="shared" si="30"/>
        <v>0</v>
      </c>
      <c r="H156" s="31">
        <f t="shared" si="30"/>
        <v>0</v>
      </c>
      <c r="I156" s="31">
        <f t="shared" si="30"/>
        <v>0</v>
      </c>
      <c r="J156" s="31">
        <f t="shared" si="30"/>
        <v>0</v>
      </c>
      <c r="K156" s="31">
        <f t="shared" si="30"/>
        <v>0</v>
      </c>
      <c r="L156" s="31">
        <f t="shared" si="30"/>
        <v>0</v>
      </c>
      <c r="M156" s="31">
        <f t="shared" si="30"/>
        <v>0</v>
      </c>
      <c r="N156" s="32">
        <f t="shared" si="30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  <c r="T156" s="69">
        <f t="shared" si="29"/>
        <v>0</v>
      </c>
    </row>
    <row r="157" spans="1:20" ht="15.75" customHeight="1" hidden="1">
      <c r="A157" s="33" t="s">
        <v>121</v>
      </c>
      <c r="B157" s="34">
        <f>SUM(C157:N157)</f>
        <v>0</v>
      </c>
      <c r="C157" s="34">
        <f aca="true" t="shared" si="31" ref="C157:N157">C158+C159+C160+C161</f>
        <v>0</v>
      </c>
      <c r="D157" s="34">
        <f t="shared" si="31"/>
        <v>0</v>
      </c>
      <c r="E157" s="34">
        <f t="shared" si="31"/>
        <v>0</v>
      </c>
      <c r="F157" s="35">
        <f t="shared" si="31"/>
        <v>0</v>
      </c>
      <c r="G157" s="36">
        <f t="shared" si="31"/>
        <v>0</v>
      </c>
      <c r="H157" s="36">
        <f t="shared" si="31"/>
        <v>0</v>
      </c>
      <c r="I157" s="36">
        <f t="shared" si="31"/>
        <v>0</v>
      </c>
      <c r="J157" s="36">
        <f t="shared" si="31"/>
        <v>0</v>
      </c>
      <c r="K157" s="36">
        <f t="shared" si="31"/>
        <v>0</v>
      </c>
      <c r="L157" s="36">
        <f t="shared" si="31"/>
        <v>0</v>
      </c>
      <c r="M157" s="36">
        <f t="shared" si="31"/>
        <v>0</v>
      </c>
      <c r="N157" s="37">
        <f t="shared" si="31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  <c r="T157" s="69">
        <f t="shared" si="29"/>
        <v>0</v>
      </c>
    </row>
    <row r="158" spans="1:20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  <c r="T158" s="69">
        <f t="shared" si="29"/>
        <v>0</v>
      </c>
    </row>
    <row r="159" spans="1:20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  <c r="T159" s="69">
        <f t="shared" si="29"/>
        <v>0</v>
      </c>
    </row>
    <row r="160" spans="1:20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  <c r="T160" s="69">
        <f t="shared" si="29"/>
        <v>0</v>
      </c>
    </row>
    <row r="161" spans="1:20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  <c r="T161" s="69">
        <f t="shared" si="29"/>
        <v>0</v>
      </c>
    </row>
    <row r="162" spans="1:20" ht="15.75" customHeight="1" hidden="1">
      <c r="A162" s="33" t="s">
        <v>123</v>
      </c>
      <c r="B162" s="34">
        <f>SUM(C162:N162)</f>
        <v>0</v>
      </c>
      <c r="C162" s="34">
        <f aca="true" t="shared" si="32" ref="C162:N162">C163+C164+C165+C166</f>
        <v>0</v>
      </c>
      <c r="D162" s="34">
        <f t="shared" si="32"/>
        <v>0</v>
      </c>
      <c r="E162" s="34">
        <f t="shared" si="32"/>
        <v>0</v>
      </c>
      <c r="F162" s="35">
        <f t="shared" si="32"/>
        <v>0</v>
      </c>
      <c r="G162" s="36">
        <f t="shared" si="32"/>
        <v>0</v>
      </c>
      <c r="H162" s="36">
        <f t="shared" si="32"/>
        <v>0</v>
      </c>
      <c r="I162" s="36">
        <f t="shared" si="32"/>
        <v>0</v>
      </c>
      <c r="J162" s="36">
        <f t="shared" si="32"/>
        <v>0</v>
      </c>
      <c r="K162" s="36">
        <f t="shared" si="32"/>
        <v>0</v>
      </c>
      <c r="L162" s="36">
        <f t="shared" si="32"/>
        <v>0</v>
      </c>
      <c r="M162" s="36">
        <f t="shared" si="32"/>
        <v>0</v>
      </c>
      <c r="N162" s="37">
        <f t="shared" si="32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  <c r="T162" s="69">
        <f t="shared" si="29"/>
        <v>0</v>
      </c>
    </row>
    <row r="163" spans="1:20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  <c r="T163" s="69">
        <f t="shared" si="29"/>
        <v>0</v>
      </c>
    </row>
    <row r="164" spans="1:20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  <c r="T164" s="69">
        <f t="shared" si="29"/>
        <v>0</v>
      </c>
    </row>
    <row r="165" spans="1:20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  <c r="T165" s="69">
        <f t="shared" si="29"/>
        <v>0</v>
      </c>
    </row>
    <row r="166" spans="1:20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  <c r="T166" s="69">
        <f t="shared" si="29"/>
        <v>0</v>
      </c>
    </row>
    <row r="167" spans="1:20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  <c r="T167" s="69">
        <f t="shared" si="29"/>
        <v>0</v>
      </c>
    </row>
    <row r="168" spans="1:20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  <c r="T168" s="69">
        <f t="shared" si="29"/>
        <v>0</v>
      </c>
    </row>
    <row r="169" spans="1:20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  <c r="T169" s="69">
        <f t="shared" si="29"/>
        <v>0</v>
      </c>
    </row>
    <row r="170" spans="1:20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  <c r="T170" s="69">
        <f t="shared" si="29"/>
        <v>0</v>
      </c>
    </row>
    <row r="171" spans="1:20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  <c r="T171" s="69">
        <f t="shared" si="29"/>
        <v>0</v>
      </c>
    </row>
    <row r="172" spans="1:20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  <c r="T172" s="69">
        <f t="shared" si="29"/>
        <v>0</v>
      </c>
    </row>
    <row r="173" spans="1:20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  <c r="T173" s="69">
        <f t="shared" si="29"/>
        <v>0</v>
      </c>
    </row>
    <row r="174" spans="1:20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  <c r="T174" s="69">
        <f t="shared" si="29"/>
        <v>0</v>
      </c>
    </row>
    <row r="175" spans="1:20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  <c r="T175" s="69">
        <f t="shared" si="29"/>
        <v>0</v>
      </c>
    </row>
    <row r="176" spans="1:20" ht="15.75" customHeight="1" hidden="1">
      <c r="A176" s="20" t="s">
        <v>144</v>
      </c>
      <c r="B176" s="21">
        <f>SUM(C176:N176)</f>
        <v>0</v>
      </c>
      <c r="C176" s="21">
        <f aca="true" t="shared" si="33" ref="C176:N176">C177+C182+C187+C188+C189+C190+C191+C192+C193+C194+C195</f>
        <v>0</v>
      </c>
      <c r="D176" s="21">
        <f t="shared" si="33"/>
        <v>0</v>
      </c>
      <c r="E176" s="21">
        <f t="shared" si="33"/>
        <v>0</v>
      </c>
      <c r="F176" s="30">
        <f t="shared" si="33"/>
        <v>0</v>
      </c>
      <c r="G176" s="31">
        <f t="shared" si="33"/>
        <v>0</v>
      </c>
      <c r="H176" s="31">
        <f t="shared" si="33"/>
        <v>0</v>
      </c>
      <c r="I176" s="31">
        <f t="shared" si="33"/>
        <v>0</v>
      </c>
      <c r="J176" s="31">
        <f t="shared" si="33"/>
        <v>0</v>
      </c>
      <c r="K176" s="31">
        <f t="shared" si="33"/>
        <v>0</v>
      </c>
      <c r="L176" s="31">
        <f t="shared" si="33"/>
        <v>0</v>
      </c>
      <c r="M176" s="31">
        <f t="shared" si="33"/>
        <v>0</v>
      </c>
      <c r="N176" s="32">
        <f t="shared" si="33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  <c r="T176" s="69">
        <f t="shared" si="29"/>
        <v>0</v>
      </c>
    </row>
    <row r="177" spans="1:20" ht="15.75" customHeight="1" hidden="1">
      <c r="A177" s="33" t="s">
        <v>121</v>
      </c>
      <c r="B177" s="34">
        <f>SUM(C177:N177)</f>
        <v>0</v>
      </c>
      <c r="C177" s="34">
        <f aca="true" t="shared" si="34" ref="C177:N177">C178+C179+C180+C181</f>
        <v>0</v>
      </c>
      <c r="D177" s="34">
        <f t="shared" si="34"/>
        <v>0</v>
      </c>
      <c r="E177" s="34">
        <f t="shared" si="34"/>
        <v>0</v>
      </c>
      <c r="F177" s="35">
        <f t="shared" si="34"/>
        <v>0</v>
      </c>
      <c r="G177" s="36">
        <f t="shared" si="34"/>
        <v>0</v>
      </c>
      <c r="H177" s="36">
        <f t="shared" si="34"/>
        <v>0</v>
      </c>
      <c r="I177" s="36">
        <f t="shared" si="34"/>
        <v>0</v>
      </c>
      <c r="J177" s="36">
        <f t="shared" si="34"/>
        <v>0</v>
      </c>
      <c r="K177" s="36">
        <f t="shared" si="34"/>
        <v>0</v>
      </c>
      <c r="L177" s="36">
        <f t="shared" si="34"/>
        <v>0</v>
      </c>
      <c r="M177" s="36">
        <f t="shared" si="34"/>
        <v>0</v>
      </c>
      <c r="N177" s="37">
        <f t="shared" si="34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  <c r="T177" s="69">
        <f t="shared" si="29"/>
        <v>0</v>
      </c>
    </row>
    <row r="178" spans="1:20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  <c r="T178" s="69">
        <f t="shared" si="29"/>
        <v>0</v>
      </c>
    </row>
    <row r="179" spans="1:20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  <c r="T179" s="69">
        <f t="shared" si="29"/>
        <v>0</v>
      </c>
    </row>
    <row r="180" spans="1:20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  <c r="T180" s="69">
        <f t="shared" si="29"/>
        <v>0</v>
      </c>
    </row>
    <row r="181" spans="1:20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  <c r="T181" s="69">
        <f t="shared" si="29"/>
        <v>0</v>
      </c>
    </row>
    <row r="182" spans="1:20" ht="15.75" customHeight="1" hidden="1">
      <c r="A182" s="33" t="s">
        <v>123</v>
      </c>
      <c r="B182" s="34">
        <f>SUM(C182:N182)</f>
        <v>0</v>
      </c>
      <c r="C182" s="34">
        <f aca="true" t="shared" si="35" ref="C182:N182">C183+C184+C185+C186</f>
        <v>0</v>
      </c>
      <c r="D182" s="34">
        <f t="shared" si="35"/>
        <v>0</v>
      </c>
      <c r="E182" s="34">
        <f t="shared" si="35"/>
        <v>0</v>
      </c>
      <c r="F182" s="35">
        <f t="shared" si="35"/>
        <v>0</v>
      </c>
      <c r="G182" s="36">
        <f t="shared" si="35"/>
        <v>0</v>
      </c>
      <c r="H182" s="36">
        <f t="shared" si="35"/>
        <v>0</v>
      </c>
      <c r="I182" s="36">
        <f t="shared" si="35"/>
        <v>0</v>
      </c>
      <c r="J182" s="36">
        <f t="shared" si="35"/>
        <v>0</v>
      </c>
      <c r="K182" s="36">
        <f t="shared" si="35"/>
        <v>0</v>
      </c>
      <c r="L182" s="36">
        <f t="shared" si="35"/>
        <v>0</v>
      </c>
      <c r="M182" s="36">
        <f t="shared" si="35"/>
        <v>0</v>
      </c>
      <c r="N182" s="37">
        <f t="shared" si="35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  <c r="T182" s="69">
        <f t="shared" si="29"/>
        <v>0</v>
      </c>
    </row>
    <row r="183" spans="1:20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  <c r="T183" s="69">
        <f t="shared" si="29"/>
        <v>0</v>
      </c>
    </row>
    <row r="184" spans="1:20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  <c r="T184" s="69">
        <f t="shared" si="29"/>
        <v>0</v>
      </c>
    </row>
    <row r="185" spans="1:20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  <c r="T185" s="69">
        <f t="shared" si="29"/>
        <v>0</v>
      </c>
    </row>
    <row r="186" spans="1:20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  <c r="T186" s="69">
        <f t="shared" si="29"/>
        <v>0</v>
      </c>
    </row>
    <row r="187" spans="1:20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  <c r="T187" s="69">
        <f t="shared" si="29"/>
        <v>0</v>
      </c>
    </row>
    <row r="188" spans="1:20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  <c r="T188" s="69">
        <f t="shared" si="29"/>
        <v>0</v>
      </c>
    </row>
    <row r="189" spans="1:20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  <c r="T189" s="69">
        <f t="shared" si="29"/>
        <v>0</v>
      </c>
    </row>
    <row r="190" spans="1:20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  <c r="T190" s="69">
        <f t="shared" si="29"/>
        <v>0</v>
      </c>
    </row>
    <row r="191" spans="1:20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  <c r="T191" s="69">
        <f t="shared" si="29"/>
        <v>0</v>
      </c>
    </row>
    <row r="192" spans="1:20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  <c r="T192" s="69">
        <f t="shared" si="29"/>
        <v>0</v>
      </c>
    </row>
    <row r="193" spans="1:20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  <c r="T193" s="69">
        <f t="shared" si="29"/>
        <v>0</v>
      </c>
    </row>
    <row r="194" spans="1:20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  <c r="T194" s="69">
        <f t="shared" si="29"/>
        <v>0</v>
      </c>
    </row>
    <row r="195" spans="1:20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  <c r="T195" s="69">
        <f t="shared" si="29"/>
        <v>0</v>
      </c>
    </row>
    <row r="196" spans="1:20" ht="15.75" customHeight="1" hidden="1">
      <c r="A196" s="20" t="s">
        <v>147</v>
      </c>
      <c r="B196" s="21">
        <f>SUM(C196:N196)</f>
        <v>0</v>
      </c>
      <c r="C196" s="21">
        <f aca="true" t="shared" si="36" ref="C196:N196">C197+C198+C199+C200+C201+C202+C203+C204</f>
        <v>0</v>
      </c>
      <c r="D196" s="21">
        <f t="shared" si="36"/>
        <v>0</v>
      </c>
      <c r="E196" s="21">
        <f t="shared" si="36"/>
        <v>0</v>
      </c>
      <c r="F196" s="30">
        <f t="shared" si="36"/>
        <v>0</v>
      </c>
      <c r="G196" s="31">
        <f t="shared" si="36"/>
        <v>0</v>
      </c>
      <c r="H196" s="31">
        <f t="shared" si="36"/>
        <v>0</v>
      </c>
      <c r="I196" s="31">
        <f t="shared" si="36"/>
        <v>0</v>
      </c>
      <c r="J196" s="31">
        <f t="shared" si="36"/>
        <v>0</v>
      </c>
      <c r="K196" s="31">
        <f t="shared" si="36"/>
        <v>0</v>
      </c>
      <c r="L196" s="31">
        <f t="shared" si="36"/>
        <v>0</v>
      </c>
      <c r="M196" s="31">
        <f t="shared" si="36"/>
        <v>0</v>
      </c>
      <c r="N196" s="32">
        <f t="shared" si="36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  <c r="T196" s="69">
        <f t="shared" si="29"/>
        <v>0</v>
      </c>
    </row>
    <row r="197" spans="1:20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  <c r="T197" s="69">
        <f t="shared" si="29"/>
        <v>0</v>
      </c>
    </row>
    <row r="198" spans="1:20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  <c r="T198" s="69">
        <f t="shared" si="29"/>
        <v>0</v>
      </c>
    </row>
    <row r="199" spans="1:20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  <c r="T199" s="69">
        <f t="shared" si="29"/>
        <v>0</v>
      </c>
    </row>
    <row r="200" spans="1:20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  <c r="T200" s="69">
        <f t="shared" si="29"/>
        <v>0</v>
      </c>
    </row>
    <row r="201" spans="1:20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  <c r="T201" s="69">
        <f t="shared" si="29"/>
        <v>0</v>
      </c>
    </row>
    <row r="202" spans="1:20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  <c r="T202" s="69">
        <f t="shared" si="29"/>
        <v>0</v>
      </c>
    </row>
    <row r="203" spans="1:20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  <c r="T203" s="69">
        <f t="shared" si="29"/>
        <v>0</v>
      </c>
    </row>
    <row r="204" spans="1:20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  <c r="T204" s="69">
        <f t="shared" si="29"/>
        <v>0</v>
      </c>
    </row>
    <row r="205" spans="1:20" ht="15.75" customHeight="1" hidden="1">
      <c r="A205" s="20" t="s">
        <v>149</v>
      </c>
      <c r="B205" s="21">
        <f>SUM(C205:N205)</f>
        <v>147</v>
      </c>
      <c r="C205" s="21">
        <f aca="true" t="shared" si="37" ref="C205:N205">C206+C209+C210+C211+C212</f>
        <v>0</v>
      </c>
      <c r="D205" s="21">
        <f t="shared" si="37"/>
        <v>0</v>
      </c>
      <c r="E205" s="21">
        <f t="shared" si="37"/>
        <v>0</v>
      </c>
      <c r="F205" s="30">
        <f t="shared" si="37"/>
        <v>50</v>
      </c>
      <c r="G205" s="31">
        <f t="shared" si="37"/>
        <v>25</v>
      </c>
      <c r="H205" s="31">
        <f t="shared" si="37"/>
        <v>35</v>
      </c>
      <c r="I205" s="31">
        <f t="shared" si="37"/>
        <v>0</v>
      </c>
      <c r="J205" s="31">
        <f t="shared" si="37"/>
        <v>0</v>
      </c>
      <c r="K205" s="31">
        <f t="shared" si="37"/>
        <v>0</v>
      </c>
      <c r="L205" s="31">
        <f t="shared" si="37"/>
        <v>0</v>
      </c>
      <c r="M205" s="31">
        <f t="shared" si="37"/>
        <v>37</v>
      </c>
      <c r="N205" s="31">
        <f t="shared" si="37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  <c r="T205" s="69">
        <f t="shared" si="29"/>
        <v>0</v>
      </c>
    </row>
    <row r="206" spans="1:20" ht="15.75" customHeight="1" hidden="1">
      <c r="A206" s="33" t="s">
        <v>150</v>
      </c>
      <c r="B206" s="34">
        <f>SUM(C206:N206)</f>
        <v>0</v>
      </c>
      <c r="C206" s="34">
        <f aca="true" t="shared" si="38" ref="C206:N206">C207+C208</f>
        <v>0</v>
      </c>
      <c r="D206" s="34">
        <f t="shared" si="38"/>
        <v>0</v>
      </c>
      <c r="E206" s="34">
        <f t="shared" si="38"/>
        <v>0</v>
      </c>
      <c r="F206" s="35">
        <f t="shared" si="38"/>
        <v>0</v>
      </c>
      <c r="G206" s="36">
        <f t="shared" si="38"/>
        <v>0</v>
      </c>
      <c r="H206" s="36">
        <f t="shared" si="38"/>
        <v>0</v>
      </c>
      <c r="I206" s="36">
        <f t="shared" si="38"/>
        <v>0</v>
      </c>
      <c r="J206" s="36">
        <f t="shared" si="38"/>
        <v>0</v>
      </c>
      <c r="K206" s="36">
        <f t="shared" si="38"/>
        <v>0</v>
      </c>
      <c r="L206" s="36">
        <f t="shared" si="38"/>
        <v>0</v>
      </c>
      <c r="M206" s="36">
        <f t="shared" si="38"/>
        <v>0</v>
      </c>
      <c r="N206" s="37">
        <f t="shared" si="38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  <c r="T206" s="69">
        <f t="shared" si="29"/>
        <v>0</v>
      </c>
    </row>
    <row r="207" spans="1:20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  <c r="T207" s="69">
        <f aca="true" t="shared" si="39" ref="T207:T256">R207*$T$2*6/1000</f>
        <v>0</v>
      </c>
    </row>
    <row r="208" spans="1:20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  <c r="T208" s="69">
        <f t="shared" si="39"/>
        <v>0</v>
      </c>
    </row>
    <row r="209" spans="1:20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  <c r="T209" s="69">
        <f t="shared" si="39"/>
        <v>0</v>
      </c>
    </row>
    <row r="210" spans="1:20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  <c r="T210" s="69">
        <f t="shared" si="39"/>
        <v>0</v>
      </c>
    </row>
    <row r="211" spans="1:20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  <c r="T211" s="69">
        <f t="shared" si="39"/>
        <v>0</v>
      </c>
    </row>
    <row r="212" spans="1:20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  <c r="T212" s="69">
        <f t="shared" si="39"/>
        <v>0</v>
      </c>
    </row>
    <row r="213" spans="1:20" ht="15.75" customHeight="1" hidden="1">
      <c r="A213" s="20" t="s">
        <v>157</v>
      </c>
      <c r="B213" s="21">
        <f>SUM(C213:N213)</f>
        <v>0</v>
      </c>
      <c r="C213" s="21">
        <f aca="true" t="shared" si="40" ref="C213:N213">C214+C215+C216+C217+C218+C219</f>
        <v>0</v>
      </c>
      <c r="D213" s="21">
        <f t="shared" si="40"/>
        <v>0</v>
      </c>
      <c r="E213" s="21">
        <f t="shared" si="40"/>
        <v>0</v>
      </c>
      <c r="F213" s="30">
        <f t="shared" si="40"/>
        <v>0</v>
      </c>
      <c r="G213" s="31">
        <f t="shared" si="40"/>
        <v>0</v>
      </c>
      <c r="H213" s="31">
        <f t="shared" si="40"/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2">
        <f t="shared" si="40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  <c r="T213" s="69">
        <f t="shared" si="39"/>
        <v>0</v>
      </c>
    </row>
    <row r="214" spans="1:20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  <c r="T214" s="69">
        <f t="shared" si="39"/>
        <v>0</v>
      </c>
    </row>
    <row r="215" spans="1:20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  <c r="T215" s="69">
        <f t="shared" si="39"/>
        <v>0</v>
      </c>
    </row>
    <row r="216" spans="1:20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  <c r="T216" s="69">
        <f t="shared" si="39"/>
        <v>0</v>
      </c>
    </row>
    <row r="217" spans="1:20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  <c r="T217" s="69">
        <f t="shared" si="39"/>
        <v>0</v>
      </c>
    </row>
    <row r="218" spans="1:20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  <c r="T218" s="69">
        <f t="shared" si="39"/>
        <v>0</v>
      </c>
    </row>
    <row r="219" spans="1:20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  <c r="T219" s="69">
        <f t="shared" si="39"/>
        <v>0</v>
      </c>
    </row>
    <row r="220" spans="1:20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  <c r="T220" s="69">
        <f t="shared" si="39"/>
        <v>0</v>
      </c>
    </row>
    <row r="221" spans="1:20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  <c r="T221" s="69">
        <f t="shared" si="39"/>
        <v>0</v>
      </c>
    </row>
    <row r="222" spans="1:20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  <c r="T222" s="69">
        <f t="shared" si="39"/>
        <v>0</v>
      </c>
    </row>
    <row r="223" spans="1:20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  <c r="T223" s="69">
        <f t="shared" si="39"/>
        <v>0</v>
      </c>
    </row>
    <row r="224" spans="1:20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  <c r="T224" s="69">
        <f t="shared" si="39"/>
        <v>0</v>
      </c>
    </row>
    <row r="225" spans="1:20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0.14</v>
      </c>
      <c r="S225" s="18">
        <f>'[1]янв'!T226*2+'[1]март'!T226*4+'[1]июль'!T226*6</f>
        <v>53.3979999999999</v>
      </c>
      <c r="T225" s="69">
        <f t="shared" si="39"/>
        <v>3.0429840000000006</v>
      </c>
    </row>
    <row r="226" spans="1:20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  <c r="T226" s="69">
        <f t="shared" si="39"/>
        <v>0</v>
      </c>
    </row>
    <row r="227" spans="15:20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  <c r="T227" s="69">
        <f t="shared" si="39"/>
        <v>0</v>
      </c>
    </row>
    <row r="228" spans="15:20" ht="15.75" customHeight="1" hidden="1">
      <c r="O228" s="18">
        <f>'[1]янв'!O229*2+'[1]март'!O229*4+'[1]июль'!O229*6</f>
        <v>8799.562</v>
      </c>
      <c r="P228" s="56">
        <f>614.459-O228</f>
        <v>-8185.103</v>
      </c>
      <c r="T228" s="69">
        <f t="shared" si="39"/>
        <v>0</v>
      </c>
    </row>
    <row r="229" spans="15:20" ht="15.75" customHeight="1" hidden="1">
      <c r="O229" s="18">
        <f>'[1]янв'!O230*2+'[1]март'!O230*4+'[1]июль'!O230*6</f>
        <v>2022.6480000000001</v>
      </c>
      <c r="T229" s="69">
        <f t="shared" si="39"/>
        <v>0</v>
      </c>
    </row>
    <row r="230" spans="15:20" ht="15.75" customHeight="1" hidden="1">
      <c r="O230" s="18">
        <f>'[1]янв'!O231*2+'[1]март'!O231*4+'[1]июль'!O231*6</f>
        <v>4299.968</v>
      </c>
      <c r="P230" s="1">
        <f>109842+8042</f>
        <v>117884</v>
      </c>
      <c r="T230" s="69">
        <f t="shared" si="39"/>
        <v>0</v>
      </c>
    </row>
    <row r="231" spans="15:20" ht="15.75" customHeight="1" hidden="1">
      <c r="O231" s="18">
        <f>'[1]янв'!O232*2+'[1]март'!O232*4+'[1]июль'!O232*6</f>
        <v>0</v>
      </c>
      <c r="T231" s="69">
        <f t="shared" si="39"/>
        <v>0</v>
      </c>
    </row>
    <row r="232" spans="15:20" ht="15.75" customHeight="1" hidden="1">
      <c r="O232" s="18">
        <f>'[1]янв'!O233*2+'[1]март'!O233*4+'[1]июль'!O233*6</f>
        <v>1368408</v>
      </c>
      <c r="T232" s="69">
        <f t="shared" si="39"/>
        <v>0</v>
      </c>
    </row>
    <row r="233" spans="15:20" ht="15.75" customHeight="1" hidden="1">
      <c r="O233" s="18">
        <f>'[1]янв'!O234*2+'[1]март'!O234*4+'[1]июль'!O234*6</f>
        <v>971.3639999999999</v>
      </c>
      <c r="T233" s="69">
        <f t="shared" si="39"/>
        <v>0</v>
      </c>
    </row>
    <row r="234" spans="15:20" ht="15.75" customHeight="1" hidden="1">
      <c r="O234" s="18">
        <f>'[1]янв'!O235*2+'[1]март'!O235*4+'[1]июль'!O235*6</f>
        <v>0</v>
      </c>
      <c r="T234" s="69">
        <f t="shared" si="39"/>
        <v>0</v>
      </c>
    </row>
    <row r="235" spans="15:20" ht="15.75" customHeight="1" hidden="1">
      <c r="O235" s="18">
        <f>'[1]янв'!O236*2+'[1]март'!O236*4+'[1]июль'!O236*6</f>
        <v>0</v>
      </c>
      <c r="T235" s="69">
        <f t="shared" si="39"/>
        <v>0</v>
      </c>
    </row>
    <row r="236" spans="15:20" ht="15.75" customHeight="1" hidden="1">
      <c r="O236" s="18">
        <f>'[1]янв'!O237*2+'[1]март'!O237*4+'[1]июль'!O237*6</f>
        <v>8656.118</v>
      </c>
      <c r="P236" s="1" t="s">
        <v>164</v>
      </c>
      <c r="T236" s="69">
        <f t="shared" si="39"/>
        <v>0</v>
      </c>
    </row>
    <row r="237" spans="15:20" ht="15.75" customHeight="1" hidden="1">
      <c r="O237" s="18">
        <f>'[1]янв'!O238*2+'[1]март'!O238*4+'[1]июль'!O238*6</f>
        <v>1993.77</v>
      </c>
      <c r="P237" s="1" t="s">
        <v>165</v>
      </c>
      <c r="T237" s="69">
        <f t="shared" si="39"/>
        <v>0</v>
      </c>
    </row>
    <row r="238" spans="15:20" ht="15.75" customHeight="1" hidden="1">
      <c r="O238" s="18">
        <f>'[1]янв'!O239*2+'[1]март'!O239*4+'[1]июль'!O239*6</f>
        <v>4203.452</v>
      </c>
      <c r="P238" s="1" t="s">
        <v>166</v>
      </c>
      <c r="T238" s="69">
        <f t="shared" si="39"/>
        <v>0</v>
      </c>
    </row>
    <row r="239" spans="15:20" ht="15.75" customHeight="1" hidden="1">
      <c r="O239" s="18">
        <f>'[1]янв'!O240*2+'[1]март'!O240*4+'[1]июль'!O240*6</f>
        <v>0</v>
      </c>
      <c r="T239" s="69">
        <f t="shared" si="39"/>
        <v>0</v>
      </c>
    </row>
    <row r="240" spans="15:20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  <c r="T240" s="69">
        <f t="shared" si="39"/>
        <v>0</v>
      </c>
    </row>
    <row r="241" spans="15:20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  <c r="T241" s="69">
        <f t="shared" si="39"/>
        <v>0</v>
      </c>
    </row>
    <row r="242" spans="15:20" ht="15.75" customHeight="1" hidden="1">
      <c r="O242" s="18">
        <f>'[1]янв'!O243*2+'[1]март'!O243*4+'[1]июль'!O243*6</f>
        <v>0</v>
      </c>
      <c r="T242" s="69">
        <f t="shared" si="39"/>
        <v>0</v>
      </c>
    </row>
    <row r="243" spans="15:20" ht="15.75" customHeight="1" hidden="1">
      <c r="O243" s="18">
        <f>'[1]янв'!O244*2+'[1]март'!O244*4+'[1]июль'!O244*6</f>
        <v>1691.694</v>
      </c>
      <c r="P243" s="1" t="s">
        <v>168</v>
      </c>
      <c r="T243" s="69">
        <f t="shared" si="39"/>
        <v>0</v>
      </c>
    </row>
    <row r="244" spans="15:20" ht="15.75" customHeight="1" hidden="1">
      <c r="O244" s="18">
        <f>'[1]янв'!O245*2+'[1]март'!O245*4+'[1]июль'!O245*6</f>
        <v>8826.486</v>
      </c>
      <c r="P244" s="56" t="s">
        <v>164</v>
      </c>
      <c r="T244" s="69">
        <f t="shared" si="39"/>
        <v>0</v>
      </c>
    </row>
    <row r="245" spans="15:20" ht="15.75" customHeight="1" hidden="1">
      <c r="O245" s="18">
        <f>'[1]янв'!O246*2+'[1]март'!O246*4+'[1]июль'!O246*6</f>
        <v>2022.6480000000001</v>
      </c>
      <c r="P245" s="1" t="s">
        <v>165</v>
      </c>
      <c r="T245" s="69">
        <f t="shared" si="39"/>
        <v>0</v>
      </c>
    </row>
    <row r="246" spans="15:20" ht="15.75" customHeight="1" hidden="1">
      <c r="O246" s="18">
        <f>'[1]янв'!O247*2+'[1]март'!O247*4+'[1]июль'!O247*6</f>
        <v>6073.58</v>
      </c>
      <c r="T246" s="69">
        <f t="shared" si="39"/>
        <v>0</v>
      </c>
    </row>
    <row r="247" spans="15:20" ht="15.75" customHeight="1" hidden="1">
      <c r="O247" s="18">
        <f>'[1]янв'!O248*2+'[1]март'!O248*4+'[1]июль'!O248*6</f>
        <v>1431.432</v>
      </c>
      <c r="P247" s="56"/>
      <c r="T247" s="69">
        <f t="shared" si="39"/>
        <v>0</v>
      </c>
    </row>
    <row r="248" spans="15:20" ht="15.75" customHeight="1" hidden="1">
      <c r="O248" s="18">
        <f>'[1]янв'!O249*2+'[1]март'!O249*4+'[1]июль'!O249*6</f>
        <v>4379.674</v>
      </c>
      <c r="P248" s="1" t="s">
        <v>168</v>
      </c>
      <c r="T248" s="69">
        <f t="shared" si="39"/>
        <v>0</v>
      </c>
    </row>
    <row r="249" spans="15:20" ht="15.75" customHeight="1" hidden="1">
      <c r="O249" s="18">
        <f>'[1]янв'!O250*2+'[1]март'!O250*4+'[1]июль'!O250*6</f>
        <v>8826.486</v>
      </c>
      <c r="T249" s="69">
        <f t="shared" si="39"/>
        <v>0</v>
      </c>
    </row>
    <row r="250" spans="15:20" ht="15.75" customHeight="1" hidden="1">
      <c r="O250" s="18">
        <f>'[1]янв'!O251*2+'[1]март'!O251*4+'[1]июль'!O251*6</f>
        <v>2028.067508</v>
      </c>
      <c r="T250" s="69">
        <f t="shared" si="39"/>
        <v>0</v>
      </c>
    </row>
    <row r="251" spans="15:20" ht="15.75" customHeight="1" hidden="1">
      <c r="O251" s="18">
        <f>'[1]янв'!O252*2+'[1]март'!O252*4+'[1]июль'!O252*6</f>
        <v>0</v>
      </c>
      <c r="T251" s="69">
        <f t="shared" si="39"/>
        <v>0</v>
      </c>
    </row>
    <row r="252" spans="15:20" ht="15.75" customHeight="1" hidden="1">
      <c r="O252" s="18">
        <f>'[1]янв'!O253*2+'[1]март'!O253*4+'[1]июль'!O253*6</f>
        <v>3430.666</v>
      </c>
      <c r="P252" s="56" t="s">
        <v>169</v>
      </c>
      <c r="T252" s="69">
        <f t="shared" si="39"/>
        <v>0</v>
      </c>
    </row>
    <row r="253" spans="15:20" ht="15.75" customHeight="1" hidden="1">
      <c r="O253" s="18">
        <f>'[1]янв'!O254*2+'[1]март'!O254*4+'[1]июль'!O254*6</f>
        <v>772.7860000000001</v>
      </c>
      <c r="P253" s="1" t="s">
        <v>170</v>
      </c>
      <c r="T253" s="69">
        <f t="shared" si="39"/>
        <v>0</v>
      </c>
    </row>
    <row r="254" spans="15:20" ht="15.75" customHeight="1" hidden="1">
      <c r="O254" s="18">
        <f>'[1]янв'!O255*2+'[1]март'!O255*4+'[1]июль'!O255*6</f>
        <v>4203.452</v>
      </c>
      <c r="T254" s="69">
        <f t="shared" si="39"/>
        <v>0</v>
      </c>
    </row>
    <row r="255" spans="15:20" ht="15.75" customHeight="1" hidden="1">
      <c r="O255" s="18">
        <f>'[1]янв'!O256*2+'[1]март'!O256*4+'[1]июль'!O256*6</f>
        <v>1700.328</v>
      </c>
      <c r="T255" s="69">
        <f t="shared" si="39"/>
        <v>0</v>
      </c>
    </row>
    <row r="256" spans="15:20" ht="15.75" customHeight="1" hidden="1">
      <c r="O256" s="18">
        <f>'[1]янв'!O257*2+'[1]март'!O257*4+'[1]июль'!O257*6</f>
        <v>-2503.124</v>
      </c>
      <c r="T256" s="69">
        <f t="shared" si="39"/>
        <v>0</v>
      </c>
    </row>
    <row r="257" ht="15.75" customHeight="1" hidden="1">
      <c r="O257" s="56">
        <f>O82+O87+O92+O96+O129</f>
        <v>8799.562</v>
      </c>
    </row>
    <row r="258" ht="15.75" customHeight="1" hidden="1">
      <c r="O258" s="56">
        <f>O83+O88+O93+O97+O130</f>
        <v>2022.6480000000001</v>
      </c>
    </row>
    <row r="259" ht="15.75" customHeight="1" hidden="1"/>
    <row r="260" ht="15.75" customHeight="1" hidden="1">
      <c r="O260" s="56">
        <f>O81+O91+O125+O126</f>
        <v>3430.666</v>
      </c>
    </row>
    <row r="261" spans="15:19" ht="15.75" customHeight="1" hidden="1">
      <c r="O261" s="56">
        <f>O91+O125+O126</f>
        <v>3400.7780000000002</v>
      </c>
      <c r="P261" s="56"/>
      <c r="Q261" s="56"/>
      <c r="R261" s="56"/>
      <c r="S261" s="56"/>
    </row>
    <row r="262" ht="15.75" customHeight="1" hidden="1">
      <c r="O262" s="56">
        <f>O86</f>
        <v>772.7860000000001</v>
      </c>
    </row>
    <row r="263" ht="15.75" customHeight="1" hidden="1">
      <c r="O263" s="56">
        <f>O82+O87+O92+O96+O129</f>
        <v>8799.562</v>
      </c>
    </row>
    <row r="264" ht="15.75" customHeight="1" hidden="1">
      <c r="O264" s="56">
        <f>O83+O88+O93+O97+O130</f>
        <v>2022.6480000000001</v>
      </c>
    </row>
    <row r="265" ht="15.75" customHeight="1" hidden="1">
      <c r="O265" s="56">
        <f>O81+O86+O91+O125+O126</f>
        <v>4203.452</v>
      </c>
    </row>
    <row r="266" ht="15.75" customHeight="1" hidden="1"/>
    <row r="267" spans="1:18" ht="15.75" customHeight="1">
      <c r="A267" s="66" t="s">
        <v>177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7"/>
      <c r="P267" s="14"/>
      <c r="Q267" s="68"/>
      <c r="R267" s="68">
        <v>3.76</v>
      </c>
    </row>
    <row r="268" ht="15.75" customHeight="1">
      <c r="O268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2021-02-09T13:28:35Z</dcterms:modified>
  <cp:category/>
  <cp:version/>
  <cp:contentType/>
  <cp:contentStatus/>
</cp:coreProperties>
</file>