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<sst xmlns="http://schemas.openxmlformats.org/spreadsheetml/2006/main" count="253" uniqueCount="180">
  <si>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</si>
  <si>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</si>
  <si>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</si>
  <si>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</si>
  <si>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</si>
  <si>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</si>
  <si>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</si>
  <si>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</si>
  <si>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</si>
  <si>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</si>
  <si>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</si>
  <si>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</si>
  <si>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</si>
  <si>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</si>
  <si>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</si>
  <si>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</si>
  <si>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</si>
  <si>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</si>
  <si>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</si>
  <si>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</si>
  <si>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</si>
  <si>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</si>
  <si>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</si>
  <si>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</si>
  <si>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</si>
  <si>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</si>
  <si>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</si>
  <si>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</si>
  <si>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</si>
  <si>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</si>
  <si>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</si>
  <si>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</si>
  <si>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</si>
  <si>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</si>
  <si>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</si>
  <si>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</si>
  <si>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</si>
  <si>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</si>
  <si>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</si>
  <si>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</si>
  <si>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</si>
  <si>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</si>
  <si>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</si>
  <si>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</si>
  <si>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</si>
  <si>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</si>
  <si>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</si>
  <si>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</si>
  <si>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</si>
  <si>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</si>
  <si>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</si>
  <si>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</si>
  <si>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</si>
  <si>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</si>
  <si>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</si>
  <si>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</si>
  <si>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</si>
  <si>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</si>
  <si>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</si>
  <si>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</si>
  <si>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</si>
  <si>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</si>
  <si>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</si>
  <si>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</si>
  <si>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</si>
  <si>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</si>
  <si>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</si>
  <si>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</si>
  <si>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</si>
  <si>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</si>
  <si>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</si>
  <si>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</si>
  <si>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</si>
  <si>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</si>
  <si>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</si>
  <si>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</si>
  <si>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</si>
  <si>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</si>
  <si>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</si>
  <si>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</si>
  <si>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</si>
  <si>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</si>
  <si>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</si>
  <si>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</si>
  <si>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</si>
  <si>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</si>
  <si>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</si>
  <si>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</si>
  <si>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</si>
  <si>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</si>
  <si>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</si>
  <si>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</si>
  <si>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</si>
  <si>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</si>
  <si>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</si>
  <si>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</si>
  <si>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</si>
  <si>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</si>
  <si>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</si>
  <si>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</si>
  <si>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</si>
  <si>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</si>
  <si>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</si>
  <si>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</si>
  <si>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</si>
  <si>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</si>
  <si>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</si>
  <si>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</si>
  <si>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</si>
  <si>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</si>
  <si>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</si>
  <si>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</si>
  <si>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</si>
  <si>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</si>
  <si>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</si>
  <si>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</si>
  <si>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</si>
  <si>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</si>
  <si>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</si>
  <si>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</si>
  <si>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</si>
  <si>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</si>
  <si>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</si>
  <si>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</si>
  <si>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</si>
  <si>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</si>
  <si>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</si>
  <si>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</si>
  <si>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</si>
  <si>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</si>
  <si>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</si>
  <si>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</si>
  <si>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</si>
  <si>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</si>
  <si>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</si>
  <si>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</si>
  <si>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</si>
  <si>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</si>
  <si>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</si>
  <si>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</si>
  <si>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</si>
  <si>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</si>
  <si>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</si>
  <si>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</si>
  <si>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</si>
  <si>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</si>
  <si>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</si>
  <si>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</si>
  <si>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</si>
  <si>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</si>
  <si>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</si>
  <si>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</si>
  <si>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</si>
  <si>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</si>
  <si>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</si>
  <si>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</si>
  <si>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</si>
  <si>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</si>
  <si>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</si>
  <si>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</si>
  <si>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</si>
  <si>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</si>
  <si>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</si>
  <si>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</si>
  <si>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</si>
  <si>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</si>
  <si>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</si>
  <si>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</si>
  <si>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</si>
  <si>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</si>
  <si>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</si>
  <si>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</si>
  <si>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</si>
  <si>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</si>
  <si>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</si>
  <si>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руб./м2</t>
  </si>
  <si>
    <t>содержание лифта</t>
  </si>
  <si>
    <t xml:space="preserve">      Электроэнергия (ОДН), норматив, кВт/м2</t>
  </si>
  <si>
    <t>РРКЦ, банк</t>
  </si>
  <si>
    <t>Тариф на содержание жилья по МКД № 125 по ул. Железнодорожной с 01.07.2021.по 01.07.2022.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</si>
</sst>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Z3">
            <v>5536.3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100" sqref="A100:IV100"/>
      <selection pane="topRight" activeCell="R112" sqref="R11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  <col min="21" max="21" width="10.57421875" style="0" bestFit="1" customWidth="1"/>
  </cols>
  <sheetData>
    <row r="1" spans="1:19" ht="49.5" customHeight="1">
      <c r="A1" s="78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175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4">
        <f>'[2]ноябрь'!$Z$3</f>
        <v>5536.3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9">
        <f>R80+R85+R90+R95+R101+R110+R111</f>
        <v>13.923575774624691</v>
      </c>
      <c r="S79" s="18">
        <f>S80+S85+S90+S95+S101+S110+S111+S115</f>
        <v>1367.936</v>
      </c>
      <c r="T79" s="75">
        <f>R79*$T$3*6/1000</f>
        <v>462.5105553663281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0">
        <f>SUM(R81:R84)</f>
        <v>0.8351884058903463</v>
      </c>
      <c r="S80" s="18">
        <f>'[1]янв'!T80*2+'[1]март'!T80*4+'[1]июль'!T80*6</f>
        <v>169.022</v>
      </c>
      <c r="T80" s="75">
        <f aca="true" t="shared" si="19" ref="T80:T115">R80*$T$3*6/1000</f>
        <v>27.743121429184345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1">
        <v>0.2098</v>
      </c>
      <c r="S81" s="26">
        <f>'[1]янв'!T81*2+'[1]март'!T81*4+'[1]июль'!T81*6</f>
        <v>6.28</v>
      </c>
      <c r="T81" s="75">
        <f t="shared" si="19"/>
        <v>6.969094440000001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1">
        <v>0.101502550750494</v>
      </c>
      <c r="S82" s="26">
        <f>'[1]янв'!T82*2+'[1]март'!T82*4+'[1]июль'!T82*6</f>
        <v>30.146</v>
      </c>
      <c r="T82" s="75">
        <f t="shared" si="19"/>
        <v>3.371691430319759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1">
        <v>0.020365855139852333</v>
      </c>
      <c r="S83" s="26">
        <f>'[1]янв'!T83*2+'[1]март'!T83*4+'[1]июль'!T83*6</f>
        <v>6.066</v>
      </c>
      <c r="T83" s="75">
        <f t="shared" si="19"/>
        <v>0.6765089028645869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1">
        <v>0.50352</v>
      </c>
      <c r="S84" s="26">
        <f>'[1]янв'!T84*2+'[1]март'!T84*4+'[1]июль'!T84*6</f>
        <v>126.53</v>
      </c>
      <c r="T84" s="75">
        <f t="shared" si="19"/>
        <v>16.725826656000002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0">
        <f>SUM(R86:R89)</f>
        <v>1.6023288892861223</v>
      </c>
      <c r="S85" s="18">
        <f>'[1]янв'!T85*2+'[1]март'!T85*4+'[1]июль'!T85*6</f>
        <v>140.35</v>
      </c>
      <c r="T85" s="75">
        <f t="shared" si="19"/>
        <v>53.22584057852855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2">
        <v>0.2691897090278681</v>
      </c>
      <c r="S86" s="63">
        <f>'[1]янв'!T86*2+'[1]март'!T86*4+'[1]июль'!T86*6</f>
        <v>55.972</v>
      </c>
      <c r="T86" s="75">
        <f t="shared" si="19"/>
        <v>8.941889916545916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1">
        <v>0.8688139147650759</v>
      </c>
      <c r="S87" s="18">
        <f>'[1]янв'!T87*2+'[1]март'!T87*4+'[1]июль'!T87*6</f>
        <v>50.245999999999995</v>
      </c>
      <c r="T87" s="75">
        <f t="shared" si="19"/>
        <v>28.86008685788334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1">
        <v>0.17550041078254536</v>
      </c>
      <c r="S88" s="18">
        <f>'[1]янв'!T88*2+'[1]март'!T88*4+'[1]июль'!T88*6</f>
        <v>10.102</v>
      </c>
      <c r="T88" s="75">
        <f t="shared" si="19"/>
        <v>5.829737545292435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1">
        <v>0.28882485471063307</v>
      </c>
      <c r="S89" s="18">
        <f>'[1]янв'!T89*2+'[1]март'!T89*4+'[1]июль'!T89*6</f>
        <v>24.03</v>
      </c>
      <c r="T89" s="75">
        <f t="shared" si="19"/>
        <v>9.594126258806867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0">
        <f>SUM(R91:R94)</f>
        <v>6.051368719996574</v>
      </c>
      <c r="S90" s="18">
        <f>'[1]янв'!T90*2+'[1]март'!T90*4+'[1]июль'!T90*6</f>
        <v>573.612</v>
      </c>
      <c r="T90" s="75">
        <f t="shared" si="19"/>
        <v>201.01315586710223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1">
        <v>0.2762720821789787</v>
      </c>
      <c r="S91" s="26">
        <f>'[1]янв'!T91*2+'[1]март'!T91*4+'[1]июль'!T91*6</f>
        <v>69.68</v>
      </c>
      <c r="T91" s="75">
        <f t="shared" si="19"/>
        <v>9.177150771404879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1">
        <v>4.58313204067237</v>
      </c>
      <c r="S92" s="26">
        <f>'[1]янв'!T92*2+'[1]март'!T92*4+'[1]июль'!T92*6</f>
        <v>362.262</v>
      </c>
      <c r="T92" s="75">
        <f t="shared" si="19"/>
        <v>152.24156350064666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1">
        <v>0.9257926722158188</v>
      </c>
      <c r="S93" s="26">
        <f>'[1]янв'!T93*2+'[1]март'!T93*4+'[1]июль'!T93*6</f>
        <v>72.868</v>
      </c>
      <c r="T93" s="75">
        <f t="shared" si="19"/>
        <v>30.752795827130626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1">
        <v>0.26617192492940694</v>
      </c>
      <c r="S94" s="26">
        <f>'[1]янв'!T94*2+'[1]март'!T94*4+'[1]июль'!T94*6</f>
        <v>68.802</v>
      </c>
      <c r="T94" s="75">
        <f t="shared" si="19"/>
        <v>8.841645767920054</v>
      </c>
      <c r="U94" s="76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0">
        <f>SUM(R96:R100)</f>
        <v>3.629696364176463</v>
      </c>
      <c r="S95" s="18">
        <f>'[1]янв'!T96*2+'[1]март'!T96*4+'[1]июль'!T96*6</f>
        <v>272.534</v>
      </c>
      <c r="T95" s="75">
        <f t="shared" si="19"/>
        <v>120.57052788594092</v>
      </c>
      <c r="U95" s="76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1">
        <v>2.6234924302882505</v>
      </c>
      <c r="S96" s="26">
        <f>'[1]янв'!T97*2+'[1]март'!T97*4+'[1]июль'!T97*6</f>
        <v>197.00799999999998</v>
      </c>
      <c r="T96" s="75">
        <f t="shared" si="19"/>
        <v>87.14664685082906</v>
      </c>
      <c r="U96" s="76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1">
        <v>0.5272251589947868</v>
      </c>
      <c r="S97" s="26">
        <f>'[1]янв'!T98*2+'[1]март'!T98*4+'[1]июль'!T98*6</f>
        <v>39.58</v>
      </c>
      <c r="T97" s="75">
        <f t="shared" si="19"/>
        <v>17.513259886457032</v>
      </c>
      <c r="U97" s="76"/>
    </row>
    <row r="98" spans="1:21" ht="4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1">
        <v>0.16957024841042825</v>
      </c>
      <c r="S98" s="26">
        <f>'[1]янв'!T99*2+'[1]март'!T99*4+'[1]июль'!T99*6</f>
        <v>12.733999999999998</v>
      </c>
      <c r="T98" s="75">
        <f t="shared" si="19"/>
        <v>5.632750597647924</v>
      </c>
      <c r="U98" s="76"/>
    </row>
    <row r="99" spans="1:21" ht="4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1">
        <v>0.16913461514540462</v>
      </c>
      <c r="S99" s="26">
        <f>'[1]янв'!T100*2+'[1]март'!T100*4+'[1]июль'!T100*6</f>
        <v>12.687999999999999</v>
      </c>
      <c r="T99" s="75">
        <f t="shared" si="19"/>
        <v>5.6182798189770216</v>
      </c>
      <c r="U99" s="76"/>
    </row>
    <row r="100" spans="1:21" ht="58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1">
        <v>0.1402739113375925</v>
      </c>
      <c r="S100" s="26">
        <f>'[1]янв'!T101*2+'[1]март'!T101*4+'[1]июль'!T101*6</f>
        <v>10.524000000000001</v>
      </c>
      <c r="T100" s="75">
        <f t="shared" si="19"/>
        <v>4.659590732029881</v>
      </c>
      <c r="U100" s="76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0">
        <f>R102+R103+R104+R107+R108+R109</f>
        <v>1.07461621746078</v>
      </c>
      <c r="S101" s="18">
        <f>'[1]янв'!T102*2+'[1]март'!T102*4+'[1]июль'!T102*6</f>
        <v>76.61599999999999</v>
      </c>
      <c r="T101" s="75">
        <f t="shared" si="19"/>
        <v>35.6963865883687</v>
      </c>
      <c r="U101" s="76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1">
        <v>0.35144713655777265</v>
      </c>
      <c r="S102" s="26">
        <f>'[1]янв'!T103*2+'[1]март'!T103*4+'[1]июль'!T103*6</f>
        <v>23.412</v>
      </c>
      <c r="T102" s="75">
        <f t="shared" si="19"/>
        <v>11.67430069274878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1">
        <v>0.46732558505404465</v>
      </c>
      <c r="S103" s="26">
        <f>'[1]янв'!T105*2+'[1]март'!T105*4+'[1]июль'!T105*6</f>
        <v>31.118000000000002</v>
      </c>
      <c r="T103" s="75">
        <f t="shared" si="19"/>
        <v>15.523527819208244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1">
        <v>0.037137735843260127</v>
      </c>
      <c r="S104" s="26">
        <f>'[1]янв'!T106*2+'[1]март'!T106*4+'[1]июль'!T106*6</f>
        <v>2.4800000000000004</v>
      </c>
      <c r="T104" s="75">
        <f t="shared" si="19"/>
        <v>1.2336338816942463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1">
        <v>0.03135335378695055</v>
      </c>
      <c r="S105" s="26">
        <f>'[1]янв'!T107*2+'[1]март'!T107*4+'[1]июль'!T107*6</f>
        <v>2.058</v>
      </c>
      <c r="T105" s="75">
        <f t="shared" si="19"/>
        <v>1.0414894354241657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1">
        <v>0.006333377464964009</v>
      </c>
      <c r="S106" s="26">
        <f>'[1]янв'!T108*2+'[1]март'!T108*4+'[1]июль'!T108*6</f>
        <v>0.422</v>
      </c>
      <c r="T106" s="75">
        <f t="shared" si="19"/>
        <v>0.21038086595568148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0.005118690864027058</v>
      </c>
      <c r="S107" s="26">
        <f>'[1]янв'!T109*2+'[1]март'!T109*4+'[1]июль'!T109*6</f>
        <v>0.33</v>
      </c>
      <c r="T107" s="75">
        <f t="shared" si="19"/>
        <v>0.170031649383078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1">
        <v>0.04476131798117278</v>
      </c>
      <c r="S108" s="26">
        <f>'[1]янв'!T110*2+'[1]март'!T110*4+'[1]июль'!T110*6</f>
        <v>2.98</v>
      </c>
      <c r="T108" s="75">
        <f t="shared" si="19"/>
        <v>1.4868725084350012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1">
        <v>0.16882575116050294</v>
      </c>
      <c r="S109" s="26"/>
      <c r="T109" s="75">
        <f t="shared" si="19"/>
        <v>5.608020036899355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0">
        <v>0.13867829559612743</v>
      </c>
      <c r="S110" s="18">
        <f>'[1]янв'!T111*2+'[1]март'!T111*4+'[1]июль'!T111*6</f>
        <v>15.406</v>
      </c>
      <c r="T110" s="75">
        <f t="shared" si="19"/>
        <v>4.606587887453042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0">
        <f>SUM(R112:R114)</f>
        <v>0.5916988822182766</v>
      </c>
      <c r="S111" s="18">
        <f>'[1]янв'!T112*2+'[1]март'!T112*4+'[1]июль'!T112*6</f>
        <v>43.566</v>
      </c>
      <c r="T111" s="75">
        <f t="shared" si="19"/>
        <v>19.654935129750267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1">
        <v>0.32748730698147566</v>
      </c>
      <c r="S112" s="26">
        <f>'[1]янв'!T113*2+'[1]март'!T113*4+'[1]июль'!T113*6</f>
        <v>26.388</v>
      </c>
      <c r="T112" s="75">
        <f t="shared" si="19"/>
        <v>10.878407865849264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1">
        <v>0.26083541743286814</v>
      </c>
      <c r="S113" s="26">
        <f>'[1]янв'!T114*2+'[1]март'!T114*4+'[1]июль'!T114*6</f>
        <v>16.896</v>
      </c>
      <c r="T113" s="75">
        <f t="shared" si="19"/>
        <v>8.664378729201527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0.0033761578039327392</v>
      </c>
      <c r="S114" s="26">
        <f>'[1]янв'!T115*2+'[1]март'!T115*4+'[1]июль'!T115*6</f>
        <v>0.28200000000000003</v>
      </c>
      <c r="T114" s="75">
        <f t="shared" si="19"/>
        <v>0.11214853469947696</v>
      </c>
      <c r="U114" s="76"/>
    </row>
    <row r="115" spans="1:20" s="48" customFormat="1" ht="15.75" customHeight="1">
      <c r="A115" s="49" t="s">
        <v>177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7">
        <v>0.63676</v>
      </c>
      <c r="S115" s="18">
        <f>'[1]янв'!T116*2+'[1]март'!T116*4+'[1]июль'!T116*6</f>
        <v>76.83</v>
      </c>
      <c r="T115" s="75">
        <f t="shared" si="19"/>
        <v>21.151766328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>
        <v>0</v>
      </c>
      <c r="S227" s="56"/>
    </row>
    <row r="228" spans="15:18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R228" s="1">
        <v>0</v>
      </c>
    </row>
    <row r="229" spans="15:18" ht="15.75" customHeight="1" hidden="1">
      <c r="O229" s="18">
        <f>'[1]янв'!O230*2+'[1]март'!O230*4+'[1]июль'!O230*6</f>
        <v>2022.6480000000001</v>
      </c>
      <c r="R229" s="1">
        <v>0</v>
      </c>
    </row>
    <row r="230" spans="15:18" ht="15.75" customHeight="1" hidden="1"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5:18" ht="15.75" customHeight="1" hidden="1">
      <c r="O231" s="18">
        <f>'[1]янв'!O232*2+'[1]март'!O232*4+'[1]июль'!O232*6</f>
        <v>0</v>
      </c>
      <c r="R231" s="1">
        <v>0</v>
      </c>
    </row>
    <row r="232" spans="15:18" ht="15.75" customHeight="1" hidden="1">
      <c r="O232" s="18">
        <f>'[1]янв'!O233*2+'[1]март'!O233*4+'[1]июль'!O233*6</f>
        <v>1368408</v>
      </c>
      <c r="R232" s="1">
        <v>0</v>
      </c>
    </row>
    <row r="233" spans="15:18" ht="15.75" customHeight="1" hidden="1">
      <c r="O233" s="18">
        <f>'[1]янв'!O234*2+'[1]март'!O234*4+'[1]июль'!O234*6</f>
        <v>971.3639999999999</v>
      </c>
      <c r="R233" s="1">
        <v>0</v>
      </c>
    </row>
    <row r="234" spans="15:18" ht="15.75" customHeight="1" hidden="1">
      <c r="O234" s="18">
        <f>'[1]янв'!O235*2+'[1]март'!O235*4+'[1]июль'!O235*6</f>
        <v>0</v>
      </c>
      <c r="R234" s="1">
        <v>0</v>
      </c>
    </row>
    <row r="235" spans="15:18" ht="15.75" customHeight="1" hidden="1">
      <c r="O235" s="18">
        <f>'[1]янв'!O236*2+'[1]март'!O236*4+'[1]июль'!O236*6</f>
        <v>0</v>
      </c>
      <c r="R235" s="1">
        <v>0</v>
      </c>
    </row>
    <row r="236" spans="15:18" ht="15.75" customHeight="1" hidden="1">
      <c r="O236" s="18">
        <f>'[1]янв'!O237*2+'[1]март'!O237*4+'[1]июль'!O237*6</f>
        <v>8656.118</v>
      </c>
      <c r="P236" s="1" t="s">
        <v>164</v>
      </c>
      <c r="R236" s="1">
        <v>0</v>
      </c>
    </row>
    <row r="237" spans="15:18" ht="15.75" customHeight="1" hidden="1">
      <c r="O237" s="18">
        <f>'[1]янв'!O238*2+'[1]март'!O238*4+'[1]июль'!O238*6</f>
        <v>1993.77</v>
      </c>
      <c r="P237" s="1" t="s">
        <v>165</v>
      </c>
      <c r="R237" s="1">
        <v>0</v>
      </c>
    </row>
    <row r="238" spans="15:18" ht="15.75" customHeight="1" hidden="1">
      <c r="O238" s="18">
        <f>'[1]янв'!O239*2+'[1]март'!O239*4+'[1]июль'!O239*6</f>
        <v>4203.452</v>
      </c>
      <c r="P238" s="1" t="s">
        <v>166</v>
      </c>
      <c r="R238" s="1">
        <v>0</v>
      </c>
    </row>
    <row r="239" spans="15:18" ht="15.75" customHeight="1" hidden="1">
      <c r="O239" s="18">
        <f>'[1]янв'!O240*2+'[1]март'!O240*4+'[1]июль'!O240*6</f>
        <v>0</v>
      </c>
      <c r="R239" s="1"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>
        <v>0</v>
      </c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>
        <v>0</v>
      </c>
    </row>
    <row r="242" spans="15:18" ht="15.75" customHeight="1" hidden="1">
      <c r="O242" s="18">
        <f>'[1]янв'!O243*2+'[1]март'!O243*4+'[1]июль'!O243*6</f>
        <v>0</v>
      </c>
      <c r="R242" s="1">
        <v>0</v>
      </c>
    </row>
    <row r="243" spans="15:18" ht="15.75" customHeight="1" hidden="1">
      <c r="O243" s="18">
        <f>'[1]янв'!O244*2+'[1]март'!O244*4+'[1]июль'!O244*6</f>
        <v>1691.694</v>
      </c>
      <c r="P243" s="1" t="s">
        <v>168</v>
      </c>
      <c r="R243" s="1">
        <v>0</v>
      </c>
    </row>
    <row r="244" spans="15:18" ht="15.75" customHeight="1" hidden="1">
      <c r="O244" s="18">
        <f>'[1]янв'!O245*2+'[1]март'!O245*4+'[1]июль'!O245*6</f>
        <v>8826.486</v>
      </c>
      <c r="P244" s="56" t="s">
        <v>164</v>
      </c>
      <c r="R244" s="1">
        <v>0</v>
      </c>
    </row>
    <row r="245" spans="15:18" ht="15.75" customHeight="1" hidden="1">
      <c r="O245" s="18">
        <f>'[1]янв'!O246*2+'[1]март'!O246*4+'[1]июль'!O246*6</f>
        <v>2022.6480000000001</v>
      </c>
      <c r="P245" s="1" t="s">
        <v>165</v>
      </c>
      <c r="R245" s="1">
        <v>0</v>
      </c>
    </row>
    <row r="246" spans="15:18" ht="15.75" customHeight="1" hidden="1">
      <c r="O246" s="18">
        <f>'[1]янв'!O247*2+'[1]март'!O247*4+'[1]июль'!O247*6</f>
        <v>6073.58</v>
      </c>
      <c r="R246" s="1">
        <v>0</v>
      </c>
    </row>
    <row r="247" spans="15:18" ht="15.75" customHeight="1" hidden="1">
      <c r="O247" s="18">
        <f>'[1]янв'!O248*2+'[1]март'!O248*4+'[1]июль'!O248*6</f>
        <v>1431.432</v>
      </c>
      <c r="P247" s="56"/>
      <c r="R247" s="1">
        <v>0</v>
      </c>
    </row>
    <row r="248" spans="15:18" ht="15.75" customHeight="1" hidden="1">
      <c r="O248" s="18">
        <f>'[1]янв'!O249*2+'[1]март'!O249*4+'[1]июль'!O249*6</f>
        <v>4379.674</v>
      </c>
      <c r="P248" s="1" t="s">
        <v>168</v>
      </c>
      <c r="R248" s="1">
        <v>0</v>
      </c>
    </row>
    <row r="249" spans="15:18" ht="15.75" customHeight="1" hidden="1">
      <c r="O249" s="18">
        <f>'[1]янв'!O250*2+'[1]март'!O250*4+'[1]июль'!O250*6</f>
        <v>8826.486</v>
      </c>
      <c r="R249" s="1">
        <v>0</v>
      </c>
    </row>
    <row r="250" spans="15:18" ht="15.75" customHeight="1" hidden="1">
      <c r="O250" s="18">
        <f>'[1]янв'!O251*2+'[1]март'!O251*4+'[1]июль'!O251*6</f>
        <v>2028.067508</v>
      </c>
      <c r="R250" s="1">
        <v>0</v>
      </c>
    </row>
    <row r="251" spans="15:18" ht="15.75" customHeight="1" hidden="1">
      <c r="O251" s="18">
        <f>'[1]янв'!O252*2+'[1]март'!O252*4+'[1]июль'!O252*6</f>
        <v>0</v>
      </c>
      <c r="R251" s="1">
        <v>0</v>
      </c>
    </row>
    <row r="252" spans="15:18" ht="15.75" customHeight="1" hidden="1">
      <c r="O252" s="18">
        <f>'[1]янв'!O253*2+'[1]март'!O253*4+'[1]июль'!O253*6</f>
        <v>3430.666</v>
      </c>
      <c r="P252" s="56" t="s">
        <v>169</v>
      </c>
      <c r="R252" s="1">
        <v>0</v>
      </c>
    </row>
    <row r="253" spans="15:18" ht="15.75" customHeight="1" hidden="1">
      <c r="O253" s="18">
        <f>'[1]янв'!O254*2+'[1]март'!O254*4+'[1]июль'!O254*6</f>
        <v>772.7860000000001</v>
      </c>
      <c r="P253" s="1" t="s">
        <v>170</v>
      </c>
      <c r="R253" s="1">
        <v>0</v>
      </c>
    </row>
    <row r="254" spans="15:18" ht="15.75" customHeight="1" hidden="1">
      <c r="O254" s="18">
        <f>'[1]янв'!O255*2+'[1]март'!O255*4+'[1]июль'!O255*6</f>
        <v>4203.452</v>
      </c>
      <c r="R254" s="1">
        <v>0</v>
      </c>
    </row>
    <row r="255" spans="15:18" ht="15.75" customHeight="1" hidden="1"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18">
        <f>'[1]янв'!O257*2+'[1]март'!O257*4+'[1]июль'!O257*6</f>
        <v>-2503.124</v>
      </c>
      <c r="R256" s="1">
        <v>0</v>
      </c>
    </row>
    <row r="257" spans="15:18" ht="15.75" customHeight="1" hidden="1">
      <c r="O257" s="56">
        <f>O82+O87+O92+O96+O129</f>
        <v>8799.562</v>
      </c>
      <c r="R257" s="1">
        <v>0</v>
      </c>
    </row>
    <row r="258" spans="15:18" ht="15.75" customHeight="1" hidden="1">
      <c r="O258" s="56">
        <f>O83+O88+O93+O97+O130</f>
        <v>2022.6480000000001</v>
      </c>
      <c r="R258" s="1">
        <v>0</v>
      </c>
    </row>
    <row r="259" ht="15.75" customHeight="1" hidden="1">
      <c r="R259" s="1">
        <v>0</v>
      </c>
    </row>
    <row r="260" spans="15:18" ht="15.75" customHeight="1" hidden="1">
      <c r="O260" s="56">
        <f>O81+O91+O125+O126</f>
        <v>3430.666</v>
      </c>
      <c r="R260" s="1">
        <v>0</v>
      </c>
    </row>
    <row r="261" spans="15:19" ht="15.75" customHeight="1" hidden="1">
      <c r="O261" s="56">
        <f>O91+O125+O126</f>
        <v>3400.7780000000002</v>
      </c>
      <c r="P261" s="56"/>
      <c r="Q261" s="56"/>
      <c r="R261" s="56">
        <v>0</v>
      </c>
      <c r="S261" s="56"/>
    </row>
    <row r="262" spans="15:18" ht="15.75" customHeight="1" hidden="1">
      <c r="O262" s="56">
        <f>O86</f>
        <v>772.7860000000001</v>
      </c>
      <c r="R262" s="1">
        <v>0</v>
      </c>
    </row>
    <row r="263" spans="15:18" ht="15.75" customHeight="1" hidden="1">
      <c r="O263" s="56">
        <f>O82+O87+O92+O96+O129</f>
        <v>8799.562</v>
      </c>
      <c r="R263" s="1">
        <v>0</v>
      </c>
    </row>
    <row r="264" spans="15:18" ht="15.75" customHeight="1" hidden="1">
      <c r="O264" s="56">
        <f>O83+O88+O93+O97+O130</f>
        <v>2022.6480000000001</v>
      </c>
      <c r="R264" s="1">
        <v>0</v>
      </c>
    </row>
    <row r="265" spans="15:18" ht="15.75" customHeight="1" hidden="1">
      <c r="O265" s="56">
        <f>O81+O86+O91+O125+O126</f>
        <v>4203.452</v>
      </c>
      <c r="R265" s="1">
        <v>0</v>
      </c>
    </row>
    <row r="266" ht="15.75" customHeight="1" hidden="1">
      <c r="R266" s="1">
        <v>0</v>
      </c>
    </row>
    <row r="267" spans="1:18" ht="15.75" customHeight="1">
      <c r="A267" s="66" t="s">
        <v>176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73">
        <v>3.94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2021-02-10T08:25:29Z</cp:lastPrinted>
  <dcterms:created xsi:type="dcterms:W3CDTF">2017-03-23T11:45:29Z</dcterms:created>
  <dcterms:modified xsi:type="dcterms:W3CDTF">2021-08-20T13:26:06Z</dcterms:modified>
  <cp:category/>
  <cp:version/>
  <cp:contentType/>
  <cp:contentStatus/>
</cp:coreProperties>
</file>