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<sst xmlns="http://schemas.openxmlformats.org/spreadsheetml/2006/main" count="284" uniqueCount="120">
  <si>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</si>
  <si>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</si>
  <si>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</si>
  <si>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</si>
  <si>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</si>
  <si>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</si>
  <si>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</si>
  <si>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</si>
  <si>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</si>
  <si>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</si>
  <si>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</si>
  <si>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</si>
  <si>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</si>
  <si>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</si>
  <si>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</si>
  <si>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</si>
  <si>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</si>
  <si>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</si>
  <si>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</si>
  <si>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</si>
  <si>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</si>
  <si>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</si>
  <si>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</si>
  <si>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</si>
  <si>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</si>
  <si>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</si>
  <si>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</si>
  <si>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</si>
  <si>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</si>
  <si>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</si>
  <si>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</si>
  <si>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</si>
  <si>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</si>
  <si>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</si>
  <si>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</si>
  <si>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</si>
  <si>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</si>
  <si>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</si>
  <si>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</si>
  <si>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</si>
  <si>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</si>
  <si>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</si>
  <si>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</si>
  <si>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</si>
  <si>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</si>
  <si>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</si>
  <si>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</si>
  <si>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</si>
  <si>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</si>
  <si>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</si>
  <si>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</si>
  <si>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</si>
  <si>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</si>
  <si>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</si>
  <si>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</si>
  <si>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</si>
  <si>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</si>
  <si>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</si>
  <si>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</si>
  <si>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</si>
  <si>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</si>
  <si>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</si>
  <si>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</si>
  <si>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</si>
  <si>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</si>
  <si>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</si>
  <si>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</si>
  <si>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</si>
  <si>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</si>
  <si>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</si>
  <si>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</si>
  <si>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</si>
  <si>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</si>
  <si>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</si>
  <si>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</si>
  <si>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</si>
  <si>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</si>
  <si>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</si>
  <si>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</si>
  <si>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</si>
  <si>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</si>
  <si>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</si>
  <si>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</si>
  <si>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</si>
  <si>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</si>
  <si>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</si>
  <si>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</si>
  <si>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</si>
  <si>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</si>
  <si>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</si>
  <si>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</si>
  <si>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</si>
  <si>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</si>
  <si>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</si>
  <si>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</si>
  <si>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</si>
  <si>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</si>
  <si>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</si>
  <si>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</si>
  <si>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</si>
  <si>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</si>
  <si>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</si>
  <si>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</si>
  <si>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</si>
  <si>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</si>
  <si>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</si>
  <si>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</si>
  <si>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</si>
  <si>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</si>
  <si>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</si>
  <si>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</si>
  <si>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</si>
  <si>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</si>
  <si>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</si>
  <si>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</si>
  <si>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 xml:space="preserve">      Электроэнергия (ОДН)</t>
  </si>
  <si>
    <t>руб./м2</t>
  </si>
  <si>
    <t xml:space="preserve">      Электроэнергия (ОДН) норматив</t>
  </si>
  <si>
    <t>РРКЦ, банк</t>
  </si>
  <si>
    <t>Тариф на содержание жилья по МКД № 148 по ул. Победы с 01.07.2021.по 01.07.2022.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</si>
</sst>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7" fillId="35" borderId="13" xfId="0" applyNumberFormat="1" applyFont="1" applyFill="1" applyBorder="1" applyAlignment="1" applyProtection="1">
      <alignment/>
      <protection/>
    </xf>
    <xf numFmtId="165" fontId="9" fillId="35" borderId="13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165" fontId="2" fillId="34" borderId="15" xfId="0" applyNumberFormat="1" applyFont="1" applyFill="1" applyBorder="1" applyAlignment="1" applyProtection="1">
      <alignment/>
      <protection/>
    </xf>
    <xf numFmtId="165" fontId="2" fillId="34" borderId="16" xfId="0" applyNumberFormat="1" applyFont="1" applyFill="1" applyBorder="1" applyAlignment="1" applyProtection="1">
      <alignment/>
      <protection/>
    </xf>
    <xf numFmtId="165" fontId="2" fillId="34" borderId="17" xfId="0" applyNumberFormat="1" applyFont="1" applyFill="1" applyBorder="1" applyAlignment="1" applyProtection="1">
      <alignment/>
      <protection/>
    </xf>
    <xf numFmtId="165" fontId="2" fillId="34" borderId="18" xfId="0" applyNumberFormat="1" applyFont="1" applyFill="1" applyBorder="1" applyAlignment="1" applyProtection="1">
      <alignment/>
      <protection/>
    </xf>
    <xf numFmtId="165" fontId="9" fillId="35" borderId="15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U3">
            <v>7347.2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tabSelected="1" view="pageBreakPreview" zoomScale="60" zoomScalePageLayoutView="0" workbookViewId="0" topLeftCell="A106">
      <pane xSplit="3310" topLeftCell="A1" activePane="topRight" state="split"/>
      <selection pane="topLeft" activeCell="A100" sqref="A100:IV100"/>
      <selection pane="topRight" activeCell="R112" sqref="R11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3" width="0" style="0" hidden="1" customWidth="1"/>
    <col min="24" max="24" width="10.57421875" style="0" bestFit="1" customWidth="1"/>
  </cols>
  <sheetData>
    <row r="1" spans="1:19" ht="32.25" customHeight="1">
      <c r="A1" s="82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3" t="s">
        <v>112</v>
      </c>
      <c r="R2" s="53" t="s">
        <v>116</v>
      </c>
      <c r="S2" s="53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8">
        <f>'[2]ноябрь'!$U$3</f>
        <v>7347.2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4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4">
        <f>R80+R85+R90+R95+R101+R110+R111</f>
        <v>13.885454831856533</v>
      </c>
      <c r="S79" s="18">
        <f>S80+S85+S90+S95+S101+S110+S111+S115</f>
        <v>1367.936</v>
      </c>
      <c r="T79" s="79">
        <f>R79*$T$3*6/1000</f>
        <v>612.1152824436979</v>
      </c>
      <c r="X79" s="80"/>
    </row>
    <row r="80" spans="1:24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5">
        <f>SUM(R81:R84)</f>
        <v>0.29424973096257806</v>
      </c>
      <c r="S80" s="18">
        <f>'[1]янв'!T80*2+'[1]март'!T80*4+'[1]июль'!T80*6</f>
        <v>169.022</v>
      </c>
      <c r="T80" s="79">
        <f aca="true" t="shared" si="19" ref="T80:T114">R80*$T$3*6/1000</f>
        <v>12.971469739969521</v>
      </c>
      <c r="X80" s="80"/>
    </row>
    <row r="81" spans="1:24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6">
        <v>0.1049</v>
      </c>
      <c r="S81" s="26">
        <f>'[1]янв'!T81*2+'[1]март'!T81*4+'[1]июль'!T81*6</f>
        <v>6.28</v>
      </c>
      <c r="T81" s="79">
        <f t="shared" si="19"/>
        <v>4.62432768</v>
      </c>
      <c r="X81" s="80"/>
    </row>
    <row r="82" spans="1:24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6">
        <v>0.017894950884008394</v>
      </c>
      <c r="S82" s="26">
        <f>'[1]янв'!T82*2+'[1]март'!T82*4+'[1]июль'!T82*6</f>
        <v>30.146</v>
      </c>
      <c r="T82" s="79">
        <f t="shared" si="19"/>
        <v>0.788866698809919</v>
      </c>
      <c r="X82" s="80"/>
    </row>
    <row r="83" spans="1:24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6">
        <v>0.0036147800785696956</v>
      </c>
      <c r="S83" s="26">
        <f>'[1]янв'!T83*2+'[1]март'!T83*4+'[1]июль'!T83*6</f>
        <v>6.066</v>
      </c>
      <c r="T83" s="79">
        <f t="shared" si="19"/>
        <v>0.1593510731596036</v>
      </c>
      <c r="X83" s="80"/>
    </row>
    <row r="84" spans="1:24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6">
        <v>0.16784</v>
      </c>
      <c r="S84" s="26">
        <f>'[1]янв'!T84*2+'[1]март'!T84*4+'[1]июль'!T84*6</f>
        <v>126.53</v>
      </c>
      <c r="T84" s="79">
        <f t="shared" si="19"/>
        <v>7.398924287999999</v>
      </c>
      <c r="X84" s="80"/>
    </row>
    <row r="85" spans="1:24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5">
        <f>SUM(R86:R89)</f>
        <v>2.5078600586974</v>
      </c>
      <c r="S85" s="18">
        <f>'[1]янв'!T85*2+'[1]март'!T85*4+'[1]июль'!T85*6</f>
        <v>140.35</v>
      </c>
      <c r="T85" s="79">
        <f t="shared" si="19"/>
        <v>110.55449653956921</v>
      </c>
      <c r="X85" s="80"/>
    </row>
    <row r="86" spans="1:24" s="59" customFormat="1" ht="15.75" customHeight="1">
      <c r="A86" s="60" t="s">
        <v>77</v>
      </c>
      <c r="B86" s="54">
        <f t="shared" si="15"/>
        <v>1159.347</v>
      </c>
      <c r="C86" s="54">
        <v>74.8</v>
      </c>
      <c r="D86" s="54">
        <v>72.402</v>
      </c>
      <c r="E86" s="54">
        <v>64.145</v>
      </c>
      <c r="F86" s="55">
        <v>72</v>
      </c>
      <c r="G86" s="56">
        <v>72</v>
      </c>
      <c r="H86" s="56">
        <v>122</v>
      </c>
      <c r="I86" s="56">
        <v>172</v>
      </c>
      <c r="J86" s="56">
        <v>222</v>
      </c>
      <c r="K86" s="56">
        <v>72</v>
      </c>
      <c r="L86" s="56">
        <v>72</v>
      </c>
      <c r="M86" s="56">
        <v>72</v>
      </c>
      <c r="N86" s="57">
        <v>72</v>
      </c>
      <c r="O86" s="58">
        <f>'[1]янв'!O86*2+'[1]март'!O86*4+'[1]июль'!O86*6</f>
        <v>772.7860000000001</v>
      </c>
      <c r="P86" s="58">
        <f>'[1]янв'!P86*2+'[1]март'!P86*4+'[1]июль'!P86*6</f>
        <v>62.135999999999996</v>
      </c>
      <c r="Q86" s="58">
        <f>'[1]янв'!S86*2+'[1]март'!S86*4+'[1]июль'!S86*6</f>
        <v>72.87</v>
      </c>
      <c r="R86" s="77">
        <v>0.11399392359972627</v>
      </c>
      <c r="S86" s="58">
        <f>'[1]янв'!T86*2+'[1]март'!T86*4+'[1]июль'!T86*6</f>
        <v>55.972</v>
      </c>
      <c r="T86" s="79">
        <f t="shared" si="19"/>
        <v>5.025216932831453</v>
      </c>
      <c r="X86" s="80"/>
    </row>
    <row r="87" spans="1:24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6">
        <v>1.692632510221344</v>
      </c>
      <c r="S87" s="18">
        <f>'[1]янв'!T87*2+'[1]март'!T87*4+'[1]июль'!T87*6</f>
        <v>50.245999999999995</v>
      </c>
      <c r="T87" s="79">
        <f t="shared" si="19"/>
        <v>74.61665747458954</v>
      </c>
      <c r="X87" s="80"/>
    </row>
    <row r="88" spans="1:24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6">
        <v>0.34191176706471155</v>
      </c>
      <c r="S88" s="18">
        <f>'[1]янв'!T88*2+'[1]март'!T88*4+'[1]июль'!T88*6</f>
        <v>10.102</v>
      </c>
      <c r="T88" s="79">
        <f t="shared" si="19"/>
        <v>15.072564809867092</v>
      </c>
      <c r="X88" s="80"/>
    </row>
    <row r="89" spans="1:24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6">
        <v>0.3593218578116181</v>
      </c>
      <c r="S89" s="18">
        <f>'[1]янв'!T89*2+'[1]март'!T89*4+'[1]июль'!T89*6</f>
        <v>24.03</v>
      </c>
      <c r="T89" s="79">
        <f t="shared" si="19"/>
        <v>15.840057322281123</v>
      </c>
      <c r="X89" s="80"/>
    </row>
    <row r="90" spans="1:24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5">
        <f>SUM(R91:R94)</f>
        <v>5.276686301427752</v>
      </c>
      <c r="S90" s="18">
        <f>'[1]янв'!T90*2+'[1]март'!T90*4+'[1]июль'!T90*6</f>
        <v>573.612</v>
      </c>
      <c r="T90" s="79">
        <f t="shared" si="19"/>
        <v>232.61321756309988</v>
      </c>
      <c r="X90" s="80"/>
    </row>
    <row r="91" spans="1:24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6">
        <v>0.5490768524068983</v>
      </c>
      <c r="S91" s="26">
        <f>'[1]янв'!T91*2+'[1]март'!T91*4+'[1]июль'!T91*6</f>
        <v>69.68</v>
      </c>
      <c r="T91" s="79">
        <f t="shared" si="19"/>
        <v>24.20506470002378</v>
      </c>
      <c r="X91" s="80"/>
    </row>
    <row r="92" spans="1:24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6">
        <v>3.6495028502391245</v>
      </c>
      <c r="S92" s="26">
        <f>'[1]янв'!T92*2+'[1]март'!T92*4+'[1]июль'!T92*6</f>
        <v>362.262</v>
      </c>
      <c r="T92" s="79">
        <f t="shared" si="19"/>
        <v>160.88176404766136</v>
      </c>
      <c r="X92" s="80"/>
    </row>
    <row r="93" spans="1:24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6">
        <v>0.7371995757483031</v>
      </c>
      <c r="S93" s="26">
        <f>'[1]янв'!T93*2+'[1]март'!T93*4+'[1]июль'!T93*6</f>
        <v>72.868</v>
      </c>
      <c r="T93" s="79">
        <f t="shared" si="19"/>
        <v>32.49811633762759</v>
      </c>
      <c r="X93" s="80"/>
    </row>
    <row r="94" spans="1:24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6">
        <v>0.3409070230334259</v>
      </c>
      <c r="S94" s="26">
        <f>'[1]янв'!T94*2+'[1]март'!T94*4+'[1]июль'!T94*6</f>
        <v>68.802</v>
      </c>
      <c r="T94" s="79">
        <f t="shared" si="19"/>
        <v>15.028272477787123</v>
      </c>
      <c r="X94" s="80"/>
    </row>
    <row r="95" spans="1:24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5">
        <f>SUM(R96:R100)</f>
        <v>4.6488017817909135</v>
      </c>
      <c r="S95" s="18">
        <f>'[1]янв'!T96*2+'[1]март'!T96*4+'[1]июль'!T96*6</f>
        <v>272.534</v>
      </c>
      <c r="T95" s="79">
        <f t="shared" si="19"/>
        <v>204.9340587070452</v>
      </c>
      <c r="X95" s="80"/>
    </row>
    <row r="96" spans="1:24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6">
        <v>3.3601464196605475</v>
      </c>
      <c r="S96" s="26">
        <f>'[1]янв'!T97*2+'[1]март'!T97*4+'[1]июль'!T97*6</f>
        <v>197.00799999999998</v>
      </c>
      <c r="T96" s="79">
        <f t="shared" si="19"/>
        <v>148.12600664717982</v>
      </c>
      <c r="X96" s="80"/>
    </row>
    <row r="97" spans="1:24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6">
        <v>0.6752470916140046</v>
      </c>
      <c r="S97" s="26">
        <f>'[1]янв'!T98*2+'[1]март'!T98*4+'[1]июль'!T98*6</f>
        <v>39.58</v>
      </c>
      <c r="T97" s="79">
        <f t="shared" si="19"/>
        <v>29.76705258903849</v>
      </c>
      <c r="X97" s="80"/>
    </row>
    <row r="98" spans="1:24" ht="45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6">
        <v>0.21720201852791837</v>
      </c>
      <c r="S98" s="26">
        <f>'[1]янв'!T99*2+'[1]март'!T99*4+'[1]июль'!T99*6</f>
        <v>12.733999999999998</v>
      </c>
      <c r="T98" s="79">
        <f t="shared" si="19"/>
        <v>9.574960023169929</v>
      </c>
      <c r="X98" s="80"/>
    </row>
    <row r="99" spans="1:24" ht="4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6">
        <v>0.21662741001329425</v>
      </c>
      <c r="S99" s="26">
        <f>'[1]янв'!T100*2+'[1]март'!T100*4+'[1]июль'!T100*6</f>
        <v>12.687999999999999</v>
      </c>
      <c r="T99" s="79">
        <f t="shared" si="19"/>
        <v>9.549629441098052</v>
      </c>
      <c r="X99" s="80"/>
    </row>
    <row r="100" spans="1:24" ht="64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6">
        <v>0.17957884197514842</v>
      </c>
      <c r="S100" s="26">
        <f>'[1]янв'!T101*2+'[1]март'!T101*4+'[1]июль'!T101*6</f>
        <v>10.524000000000001</v>
      </c>
      <c r="T100" s="79">
        <f t="shared" si="19"/>
        <v>7.916410006558863</v>
      </c>
      <c r="X100" s="80"/>
    </row>
    <row r="101" spans="1:24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5">
        <f>R102+R103+R104+R107+R108+R109</f>
        <v>0.6777423220621187</v>
      </c>
      <c r="S101" s="18">
        <f>'[1]янв'!T102*2+'[1]март'!T102*4+'[1]июль'!T102*6</f>
        <v>76.61599999999999</v>
      </c>
      <c r="T101" s="79">
        <f t="shared" si="19"/>
        <v>29.87705033192879</v>
      </c>
      <c r="X101" s="80"/>
    </row>
    <row r="102" spans="1:24" ht="15.75" customHeight="1">
      <c r="A102" s="22" t="s">
        <v>118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6">
        <v>0.1836284638877375</v>
      </c>
      <c r="S102" s="26">
        <f>'[1]янв'!T103*2+'[1]март'!T103*4+'[1]июль'!T103*6</f>
        <v>23.412</v>
      </c>
      <c r="T102" s="79">
        <f t="shared" si="19"/>
        <v>8.094930299255909</v>
      </c>
      <c r="X102" s="80"/>
    </row>
    <row r="103" spans="1:24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6">
        <v>0.2439623579232704</v>
      </c>
      <c r="S103" s="26">
        <f>'[1]янв'!T105*2+'[1]март'!T105*4+'[1]июль'!T105*6</f>
        <v>31.118000000000002</v>
      </c>
      <c r="T103" s="79">
        <f t="shared" si="19"/>
        <v>10.754641416803114</v>
      </c>
      <c r="X103" s="80"/>
    </row>
    <row r="104" spans="1:24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6">
        <v>0.055095222224528825</v>
      </c>
      <c r="S104" s="26">
        <f>'[1]янв'!T106*2+'[1]март'!T106*4+'[1]июль'!T106*6</f>
        <v>2.4800000000000004</v>
      </c>
      <c r="T104" s="79">
        <f t="shared" si="19"/>
        <v>2.428773700368349</v>
      </c>
      <c r="X104" s="80"/>
    </row>
    <row r="105" spans="1:24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6">
        <v>0.04583629136816041</v>
      </c>
      <c r="S105" s="26">
        <f>'[1]янв'!T107*2+'[1]март'!T107*4+'[1]июль'!T107*6</f>
        <v>2.058</v>
      </c>
      <c r="T105" s="79">
        <f t="shared" si="19"/>
        <v>2.0206103996408893</v>
      </c>
      <c r="X105" s="80"/>
    </row>
    <row r="106" spans="1:24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6">
        <v>0.009258930856368404</v>
      </c>
      <c r="S106" s="26">
        <f>'[1]янв'!T108*2+'[1]март'!T108*4+'[1]июль'!T108*6</f>
        <v>0.422</v>
      </c>
      <c r="T106" s="79">
        <f t="shared" si="19"/>
        <v>0.4081633007274596</v>
      </c>
      <c r="X106" s="80"/>
    </row>
    <row r="107" spans="1:24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0.0027088687117994355</v>
      </c>
      <c r="S107" s="26">
        <f>'[1]янв'!T109*2+'[1]март'!T109*4+'[1]июль'!T109*6</f>
        <v>0.33</v>
      </c>
      <c r="T107" s="79">
        <f t="shared" si="19"/>
        <v>0.11941560119599688</v>
      </c>
      <c r="X107" s="80"/>
    </row>
    <row r="108" spans="1:24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6">
        <v>0.023476862168928442</v>
      </c>
      <c r="S108" s="26">
        <f>'[1]янв'!T110*2+'[1]март'!T110*4+'[1]июль'!T110*6</f>
        <v>2.98</v>
      </c>
      <c r="T108" s="79">
        <f t="shared" si="19"/>
        <v>1.0349352103653062</v>
      </c>
      <c r="X108" s="80"/>
    </row>
    <row r="109" spans="1:24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6">
        <v>0.16887054714585414</v>
      </c>
      <c r="S109" s="26"/>
      <c r="T109" s="79">
        <f t="shared" si="19"/>
        <v>7.444354103940117</v>
      </c>
      <c r="X109" s="80"/>
    </row>
    <row r="110" spans="1:24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5">
        <v>0.13871509229838022</v>
      </c>
      <c r="S110" s="18">
        <f>'[1]янв'!T111*2+'[1]март'!T111*4+'[1]июль'!T111*6</f>
        <v>15.406</v>
      </c>
      <c r="T110" s="79">
        <f t="shared" si="19"/>
        <v>6.115005156807955</v>
      </c>
      <c r="X110" s="80"/>
    </row>
    <row r="111" spans="1:24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5">
        <f>SUM(R112:R114)</f>
        <v>0.34139954461738947</v>
      </c>
      <c r="S111" s="18">
        <f>'[1]янв'!T112*2+'[1]март'!T112*4+'[1]июль'!T112*6</f>
        <v>43.566</v>
      </c>
      <c r="T111" s="79">
        <f t="shared" si="19"/>
        <v>15.049984405277302</v>
      </c>
      <c r="X111" s="80"/>
    </row>
    <row r="112" spans="1:24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6">
        <v>0.3276089402664105</v>
      </c>
      <c r="S112" s="26">
        <f>'[1]янв'!T113*2+'[1]март'!T113*4+'[1]июль'!T113*6</f>
        <v>26.388</v>
      </c>
      <c r="T112" s="79">
        <f t="shared" si="19"/>
        <v>14.442050435552227</v>
      </c>
      <c r="X112" s="80"/>
    </row>
    <row r="113" spans="1:24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6">
        <v>0.010425040193894798</v>
      </c>
      <c r="S113" s="26">
        <f>'[1]янв'!T114*2+'[1]март'!T114*4+'[1]июль'!T114*6</f>
        <v>16.896</v>
      </c>
      <c r="T113" s="79">
        <f t="shared" si="19"/>
        <v>0.45956913187550313</v>
      </c>
      <c r="X113" s="80"/>
    </row>
    <row r="114" spans="1:24" ht="15.75" customHeight="1">
      <c r="A114" s="66" t="s">
        <v>102</v>
      </c>
      <c r="B114" s="67"/>
      <c r="C114" s="67"/>
      <c r="D114" s="67"/>
      <c r="E114" s="67"/>
      <c r="F114" s="68"/>
      <c r="G114" s="69"/>
      <c r="H114" s="69"/>
      <c r="I114" s="69"/>
      <c r="J114" s="69"/>
      <c r="K114" s="69"/>
      <c r="L114" s="69"/>
      <c r="M114" s="69"/>
      <c r="N114" s="70"/>
      <c r="O114" s="71">
        <f>'[1]янв'!O115*2+'[1]март'!O115*4+'[1]июль'!O115*6</f>
        <v>3.5060000000000002</v>
      </c>
      <c r="P114" s="71">
        <f>'[1]янв'!P115*2+'[1]март'!P115*4+'[1]июль'!P115*6</f>
        <v>0.28200000000000003</v>
      </c>
      <c r="Q114" s="71">
        <f>'[1]янв'!S115*2+'[1]март'!S115*4+'[1]июль'!S115*6</f>
        <v>0.174</v>
      </c>
      <c r="R114" s="71">
        <v>0.0033655641570841466</v>
      </c>
      <c r="S114" s="26">
        <f>'[1]янв'!T115*2+'[1]март'!T115*4+'[1]июль'!T115*6</f>
        <v>0.28200000000000003</v>
      </c>
      <c r="T114" s="79">
        <f t="shared" si="19"/>
        <v>0.14836483784957183</v>
      </c>
      <c r="X114" s="80"/>
    </row>
    <row r="115" spans="1:23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4">
        <v>20</v>
      </c>
      <c r="G115" s="44">
        <v>20</v>
      </c>
      <c r="H115" s="44">
        <v>20</v>
      </c>
      <c r="I115" s="44">
        <v>20</v>
      </c>
      <c r="J115" s="44">
        <v>20</v>
      </c>
      <c r="K115" s="44">
        <v>20</v>
      </c>
      <c r="L115" s="44">
        <v>20</v>
      </c>
      <c r="M115" s="44">
        <v>20</v>
      </c>
      <c r="N115" s="44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81">
        <v>0.6024</v>
      </c>
      <c r="S115" s="64">
        <f>'[1]янв'!T116*2+'[1]март'!T116*4+'[1]июль'!T116*6</f>
        <v>76.83</v>
      </c>
      <c r="T115" s="48">
        <f>R115*W115*6/1000</f>
        <v>15.925407840000004</v>
      </c>
      <c r="U115" s="48">
        <f>76.3+50+59+60.9+80.9</f>
        <v>327.1</v>
      </c>
      <c r="V115" s="48">
        <v>4079</v>
      </c>
      <c r="W115" s="48">
        <f>U115+V115</f>
        <v>4406.1</v>
      </c>
    </row>
    <row r="116" spans="1:23" ht="15.75" customHeight="1" hidden="1">
      <c r="A116" s="49" t="s">
        <v>115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21">
        <f t="shared" si="24"/>
        <v>0</v>
      </c>
      <c r="G116" s="21">
        <f t="shared" si="24"/>
        <v>0</v>
      </c>
      <c r="H116" s="21">
        <f t="shared" si="24"/>
        <v>0</v>
      </c>
      <c r="I116" s="21">
        <f t="shared" si="24"/>
        <v>0</v>
      </c>
      <c r="J116" s="21">
        <f t="shared" si="24"/>
        <v>0</v>
      </c>
      <c r="K116" s="21">
        <f t="shared" si="24"/>
        <v>0</v>
      </c>
      <c r="L116" s="21">
        <f t="shared" si="24"/>
        <v>0</v>
      </c>
      <c r="M116" s="21">
        <f t="shared" si="24"/>
        <v>0</v>
      </c>
      <c r="N116" s="21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64">
        <f>'[1]янв'!T117*2+'[1]март'!T117*4+'[1]июль'!T117*6</f>
        <v>0</v>
      </c>
      <c r="T116" s="48">
        <f aca="true" t="shared" si="25" ref="T116:T179">R116*W116*6/1000</f>
        <v>0</v>
      </c>
      <c r="W116" s="48">
        <f aca="true" t="shared" si="26" ref="W116:W179">U116+V116</f>
        <v>0</v>
      </c>
    </row>
    <row r="117" spans="1:23" ht="15.75" customHeight="1" hidden="1">
      <c r="A117" s="49" t="s">
        <v>115</v>
      </c>
      <c r="B117" s="34">
        <f>SUM(C117:N117)</f>
        <v>0</v>
      </c>
      <c r="C117" s="34">
        <f aca="true" t="shared" si="27" ref="C117:N117">C118+C119+C120</f>
        <v>0</v>
      </c>
      <c r="D117" s="34">
        <f t="shared" si="27"/>
        <v>0</v>
      </c>
      <c r="E117" s="34">
        <f t="shared" si="27"/>
        <v>0</v>
      </c>
      <c r="F117" s="34">
        <f t="shared" si="27"/>
        <v>0</v>
      </c>
      <c r="G117" s="34">
        <f t="shared" si="27"/>
        <v>0</v>
      </c>
      <c r="H117" s="34">
        <f t="shared" si="27"/>
        <v>0</v>
      </c>
      <c r="I117" s="34">
        <f t="shared" si="27"/>
        <v>0</v>
      </c>
      <c r="J117" s="34">
        <f t="shared" si="27"/>
        <v>0</v>
      </c>
      <c r="K117" s="34">
        <f t="shared" si="27"/>
        <v>0</v>
      </c>
      <c r="L117" s="34">
        <f t="shared" si="27"/>
        <v>0</v>
      </c>
      <c r="M117" s="34">
        <f t="shared" si="27"/>
        <v>0</v>
      </c>
      <c r="N117" s="34">
        <f t="shared" si="27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64">
        <f>'[1]янв'!T118*2+'[1]март'!T118*4+'[1]июль'!T118*6</f>
        <v>0</v>
      </c>
      <c r="T117" s="48">
        <f t="shared" si="25"/>
        <v>0</v>
      </c>
      <c r="W117" s="48">
        <f t="shared" si="26"/>
        <v>0</v>
      </c>
    </row>
    <row r="118" spans="1:23" ht="15.75" customHeight="1" hidden="1">
      <c r="A118" s="49" t="s">
        <v>115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64">
        <f>'[1]янв'!T119*2+'[1]март'!T119*4+'[1]июль'!T119*6</f>
        <v>0</v>
      </c>
      <c r="T118" s="48">
        <f t="shared" si="25"/>
        <v>0</v>
      </c>
      <c r="W118" s="48">
        <f t="shared" si="26"/>
        <v>0</v>
      </c>
    </row>
    <row r="119" spans="1:23" ht="15.75" customHeight="1" hidden="1">
      <c r="A119" s="49" t="s">
        <v>115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64">
        <f>'[1]янв'!T120*2+'[1]март'!T120*4+'[1]июль'!T120*6</f>
        <v>0</v>
      </c>
      <c r="T119" s="48">
        <f t="shared" si="25"/>
        <v>0</v>
      </c>
      <c r="W119" s="48">
        <f t="shared" si="26"/>
        <v>0</v>
      </c>
    </row>
    <row r="120" spans="1:23" ht="15.75" customHeight="1" hidden="1">
      <c r="A120" s="49" t="s">
        <v>115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64">
        <f>'[1]янв'!T121*2+'[1]март'!T121*4+'[1]июль'!T121*6</f>
        <v>0</v>
      </c>
      <c r="T120" s="48">
        <f t="shared" si="25"/>
        <v>0</v>
      </c>
      <c r="W120" s="48">
        <f t="shared" si="26"/>
        <v>0</v>
      </c>
    </row>
    <row r="121" spans="1:23" ht="15.75" customHeight="1" hidden="1">
      <c r="A121" s="49" t="s">
        <v>115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64">
        <f>'[1]янв'!T122*2+'[1]март'!T122*4+'[1]июль'!T122*6</f>
        <v>0</v>
      </c>
      <c r="T121" s="48">
        <f t="shared" si="25"/>
        <v>0</v>
      </c>
      <c r="W121" s="48">
        <f t="shared" si="26"/>
        <v>0</v>
      </c>
    </row>
    <row r="122" spans="1:23" ht="15.75" customHeight="1" hidden="1">
      <c r="A122" s="49" t="s">
        <v>115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64">
        <f>'[1]янв'!T123*2+'[1]март'!T123*4+'[1]июль'!T123*6</f>
        <v>0</v>
      </c>
      <c r="T122" s="48">
        <f t="shared" si="25"/>
        <v>0</v>
      </c>
      <c r="W122" s="48">
        <f t="shared" si="26"/>
        <v>0</v>
      </c>
    </row>
    <row r="123" spans="1:23" ht="15.75" customHeight="1" hidden="1">
      <c r="A123" s="49" t="s">
        <v>115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64">
        <f>'[1]янв'!T124*2+'[1]март'!T124*4+'[1]июль'!T124*6</f>
        <v>0</v>
      </c>
      <c r="T123" s="48">
        <f t="shared" si="25"/>
        <v>0</v>
      </c>
      <c r="W123" s="48">
        <f t="shared" si="26"/>
        <v>0</v>
      </c>
    </row>
    <row r="124" spans="1:23" ht="15.75" customHeight="1" hidden="1">
      <c r="A124" s="49" t="s">
        <v>115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64">
        <f>'[1]янв'!T125*2+'[1]март'!T125*4+'[1]июль'!T125*6</f>
        <v>0</v>
      </c>
      <c r="T124" s="48">
        <f t="shared" si="25"/>
        <v>0</v>
      </c>
      <c r="W124" s="48">
        <f t="shared" si="26"/>
        <v>0</v>
      </c>
    </row>
    <row r="125" spans="1:23" ht="15.75" customHeight="1" hidden="1">
      <c r="A125" s="49" t="s">
        <v>115</v>
      </c>
      <c r="B125" s="21">
        <f aca="true" t="shared" si="28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21">
        <f aca="true" t="shared" si="29" ref="F125:N125">F126+F127+F128+F129+F130+F131+F132+F133+F134</f>
        <v>132.95600000000002</v>
      </c>
      <c r="G125" s="21">
        <f t="shared" si="29"/>
        <v>132.95600000000002</v>
      </c>
      <c r="H125" s="21">
        <f t="shared" si="29"/>
        <v>132.95600000000002</v>
      </c>
      <c r="I125" s="21">
        <f t="shared" si="29"/>
        <v>140.95600000000002</v>
      </c>
      <c r="J125" s="21">
        <f t="shared" si="29"/>
        <v>140.95600000000002</v>
      </c>
      <c r="K125" s="21">
        <f t="shared" si="29"/>
        <v>140.95600000000002</v>
      </c>
      <c r="L125" s="21">
        <f t="shared" si="29"/>
        <v>140.95600000000002</v>
      </c>
      <c r="M125" s="21">
        <f t="shared" si="29"/>
        <v>140.95600000000002</v>
      </c>
      <c r="N125" s="21">
        <f t="shared" si="29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64">
        <f>'[1]янв'!T126*2+'[1]март'!T126*4+'[1]июль'!T126*6</f>
        <v>172.93200000000002</v>
      </c>
      <c r="T125" s="48">
        <f t="shared" si="25"/>
        <v>0</v>
      </c>
      <c r="W125" s="48">
        <f t="shared" si="26"/>
        <v>0</v>
      </c>
    </row>
    <row r="126" spans="1:23" ht="15.75" customHeight="1" hidden="1">
      <c r="A126" s="49" t="s">
        <v>115</v>
      </c>
      <c r="B126" s="3">
        <f t="shared" si="28"/>
        <v>125.425</v>
      </c>
      <c r="C126" s="3">
        <v>10</v>
      </c>
      <c r="D126" s="3">
        <v>10</v>
      </c>
      <c r="E126" s="3">
        <v>15.425</v>
      </c>
      <c r="F126" s="3">
        <v>10</v>
      </c>
      <c r="G126" s="3">
        <v>10</v>
      </c>
      <c r="H126" s="3">
        <v>10</v>
      </c>
      <c r="I126" s="3">
        <v>10</v>
      </c>
      <c r="J126" s="3">
        <v>10</v>
      </c>
      <c r="K126" s="3">
        <v>10</v>
      </c>
      <c r="L126" s="3">
        <v>10</v>
      </c>
      <c r="M126" s="3">
        <v>10</v>
      </c>
      <c r="N126" s="3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65">
        <f>'[1]янв'!T127*2+'[1]март'!T127*4+'[1]июль'!T127*6</f>
        <v>15.959999999999999</v>
      </c>
      <c r="T126" s="48">
        <f t="shared" si="25"/>
        <v>0</v>
      </c>
      <c r="W126" s="48">
        <f t="shared" si="26"/>
        <v>0</v>
      </c>
    </row>
    <row r="127" spans="1:23" ht="15.75" customHeight="1" hidden="1">
      <c r="A127" s="49" t="s">
        <v>115</v>
      </c>
      <c r="B127" s="3">
        <f t="shared" si="28"/>
        <v>368.58799999999997</v>
      </c>
      <c r="C127" s="3">
        <v>35.093</v>
      </c>
      <c r="D127" s="3">
        <v>28.4</v>
      </c>
      <c r="E127" s="3">
        <v>35.095</v>
      </c>
      <c r="F127" s="3">
        <v>30</v>
      </c>
      <c r="G127" s="3">
        <v>30</v>
      </c>
      <c r="H127" s="3">
        <v>30</v>
      </c>
      <c r="I127" s="3">
        <v>30</v>
      </c>
      <c r="J127" s="3">
        <v>30</v>
      </c>
      <c r="K127" s="3">
        <v>30</v>
      </c>
      <c r="L127" s="3">
        <v>30</v>
      </c>
      <c r="M127" s="3">
        <v>30</v>
      </c>
      <c r="N127" s="3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65">
        <f>'[1]янв'!T128*2+'[1]март'!T128*4+'[1]июль'!T128*6</f>
        <v>25.2</v>
      </c>
      <c r="T127" s="48">
        <f t="shared" si="25"/>
        <v>0</v>
      </c>
      <c r="W127" s="48">
        <f t="shared" si="26"/>
        <v>0</v>
      </c>
    </row>
    <row r="128" spans="1:23" ht="15.75" customHeight="1" hidden="1">
      <c r="A128" s="49" t="s">
        <v>115</v>
      </c>
      <c r="B128" s="3">
        <f t="shared" si="28"/>
        <v>408.144</v>
      </c>
      <c r="C128" s="3">
        <v>34.012</v>
      </c>
      <c r="D128" s="3">
        <v>34.012</v>
      </c>
      <c r="E128" s="3">
        <v>34.012</v>
      </c>
      <c r="F128" s="3">
        <v>34.012</v>
      </c>
      <c r="G128" s="3">
        <v>34.012</v>
      </c>
      <c r="H128" s="3">
        <v>34.012</v>
      </c>
      <c r="I128" s="3">
        <v>34.012</v>
      </c>
      <c r="J128" s="3">
        <v>34.012</v>
      </c>
      <c r="K128" s="3">
        <v>34.012</v>
      </c>
      <c r="L128" s="3">
        <v>34.012</v>
      </c>
      <c r="M128" s="3">
        <v>34.012</v>
      </c>
      <c r="N128" s="3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65">
        <f>'[1]янв'!T129*2+'[1]март'!T129*4+'[1]июль'!T129*6</f>
        <v>33.458</v>
      </c>
      <c r="T128" s="48">
        <f t="shared" si="25"/>
        <v>0</v>
      </c>
      <c r="W128" s="48">
        <f t="shared" si="26"/>
        <v>0</v>
      </c>
    </row>
    <row r="129" spans="1:23" ht="15.75" customHeight="1" hidden="1">
      <c r="A129" s="49" t="s">
        <v>115</v>
      </c>
      <c r="B129" s="3">
        <f t="shared" si="28"/>
        <v>4.435</v>
      </c>
      <c r="C129" s="3">
        <v>0</v>
      </c>
      <c r="D129" s="3"/>
      <c r="E129" s="3">
        <v>4.435</v>
      </c>
      <c r="F129" s="3"/>
      <c r="G129" s="3"/>
      <c r="H129" s="3"/>
      <c r="I129" s="3"/>
      <c r="J129" s="3"/>
      <c r="K129" s="3"/>
      <c r="L129" s="3"/>
      <c r="M129" s="3"/>
      <c r="N129" s="3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65">
        <f>'[1]янв'!T130*2+'[1]март'!T130*4+'[1]июль'!T130*6</f>
        <v>26.284</v>
      </c>
      <c r="T129" s="48">
        <f t="shared" si="25"/>
        <v>0</v>
      </c>
      <c r="W129" s="48">
        <f t="shared" si="26"/>
        <v>0</v>
      </c>
    </row>
    <row r="130" spans="1:23" ht="15.75" customHeight="1" hidden="1">
      <c r="A130" s="49" t="s">
        <v>115</v>
      </c>
      <c r="B130" s="3">
        <f t="shared" si="28"/>
        <v>264</v>
      </c>
      <c r="C130" s="3">
        <v>22</v>
      </c>
      <c r="D130" s="3">
        <v>22</v>
      </c>
      <c r="E130" s="3">
        <v>22</v>
      </c>
      <c r="F130" s="3">
        <v>22</v>
      </c>
      <c r="G130" s="3">
        <v>22</v>
      </c>
      <c r="H130" s="3">
        <v>22</v>
      </c>
      <c r="I130" s="3">
        <v>22</v>
      </c>
      <c r="J130" s="3">
        <v>22</v>
      </c>
      <c r="K130" s="3">
        <v>22</v>
      </c>
      <c r="L130" s="3">
        <v>22</v>
      </c>
      <c r="M130" s="3">
        <v>22</v>
      </c>
      <c r="N130" s="3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65">
        <f>'[1]янв'!T131*2+'[1]март'!T131*4+'[1]июль'!T131*6</f>
        <v>22.218</v>
      </c>
      <c r="T130" s="48">
        <f t="shared" si="25"/>
        <v>0</v>
      </c>
      <c r="W130" s="48">
        <f t="shared" si="26"/>
        <v>0</v>
      </c>
    </row>
    <row r="131" spans="1:23" ht="15.75" customHeight="1" hidden="1">
      <c r="A131" s="49" t="s">
        <v>115</v>
      </c>
      <c r="B131" s="3">
        <f t="shared" si="28"/>
        <v>53.32900000000001</v>
      </c>
      <c r="C131" s="3">
        <v>4.444</v>
      </c>
      <c r="D131" s="3">
        <v>4.444</v>
      </c>
      <c r="E131" s="3">
        <v>4.445</v>
      </c>
      <c r="F131" s="3">
        <v>4.444</v>
      </c>
      <c r="G131" s="3">
        <v>4.444</v>
      </c>
      <c r="H131" s="3">
        <v>4.444</v>
      </c>
      <c r="I131" s="3">
        <v>4.444</v>
      </c>
      <c r="J131" s="3">
        <v>4.444</v>
      </c>
      <c r="K131" s="3">
        <v>4.444</v>
      </c>
      <c r="L131" s="3">
        <v>4.444</v>
      </c>
      <c r="M131" s="3">
        <v>4.444</v>
      </c>
      <c r="N131" s="3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65">
        <f>'[1]янв'!T132*2+'[1]март'!T132*4+'[1]июль'!T132*6</f>
        <v>4.492</v>
      </c>
      <c r="T131" s="48">
        <f t="shared" si="25"/>
        <v>0</v>
      </c>
      <c r="W131" s="48">
        <f t="shared" si="26"/>
        <v>0</v>
      </c>
    </row>
    <row r="132" spans="1:23" ht="15.75" customHeight="1" hidden="1">
      <c r="A132" s="49" t="s">
        <v>115</v>
      </c>
      <c r="B132" s="3">
        <f t="shared" si="28"/>
        <v>437.999</v>
      </c>
      <c r="C132" s="3">
        <v>32.5</v>
      </c>
      <c r="D132" s="3">
        <v>32.5</v>
      </c>
      <c r="E132" s="3">
        <v>32.499</v>
      </c>
      <c r="F132" s="3">
        <v>32.5</v>
      </c>
      <c r="G132" s="3">
        <v>32.5</v>
      </c>
      <c r="H132" s="3">
        <v>32.5</v>
      </c>
      <c r="I132" s="3">
        <v>40.5</v>
      </c>
      <c r="J132" s="3">
        <v>40.5</v>
      </c>
      <c r="K132" s="3">
        <v>40.5</v>
      </c>
      <c r="L132" s="3">
        <v>40.5</v>
      </c>
      <c r="M132" s="3">
        <v>40.5</v>
      </c>
      <c r="N132" s="3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65">
        <f>'[1]янв'!T133*2+'[1]март'!T133*4+'[1]июль'!T133*6</f>
        <v>31.106</v>
      </c>
      <c r="T132" s="48">
        <f t="shared" si="25"/>
        <v>0</v>
      </c>
      <c r="W132" s="48">
        <f t="shared" si="26"/>
        <v>0</v>
      </c>
    </row>
    <row r="133" spans="1:23" ht="15.75" customHeight="1" hidden="1">
      <c r="A133" s="49" t="s">
        <v>115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65">
        <f>'[1]янв'!T134*2+'[1]март'!T134*4+'[1]июль'!T134*6</f>
        <v>6.672</v>
      </c>
      <c r="T133" s="48">
        <f t="shared" si="25"/>
        <v>0</v>
      </c>
      <c r="W133" s="48">
        <f t="shared" si="26"/>
        <v>0</v>
      </c>
    </row>
    <row r="134" spans="1:23" ht="15.75" customHeight="1" hidden="1">
      <c r="A134" s="49" t="s">
        <v>115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65">
        <f>'[1]янв'!T135*2+'[1]март'!T135*4+'[1]июль'!T135*6</f>
        <v>7.542000000000001</v>
      </c>
      <c r="T134" s="48">
        <f t="shared" si="25"/>
        <v>0</v>
      </c>
      <c r="W134" s="48">
        <f t="shared" si="26"/>
        <v>0</v>
      </c>
    </row>
    <row r="135" spans="1:23" ht="15.75" customHeight="1" hidden="1">
      <c r="A135" s="49" t="s">
        <v>115</v>
      </c>
      <c r="B135" s="21">
        <f>SUM(C135:N135)</f>
        <v>0</v>
      </c>
      <c r="C135" s="21">
        <f aca="true" t="shared" si="30" ref="C135:N135">C136+C141+C146+C147+C148+C149+C150+C151+C152+C153+C154+C155</f>
        <v>0</v>
      </c>
      <c r="D135" s="21">
        <f t="shared" si="30"/>
        <v>0</v>
      </c>
      <c r="E135" s="21">
        <f t="shared" si="30"/>
        <v>0</v>
      </c>
      <c r="F135" s="21">
        <f t="shared" si="30"/>
        <v>0</v>
      </c>
      <c r="G135" s="21">
        <f t="shared" si="30"/>
        <v>0</v>
      </c>
      <c r="H135" s="21">
        <f t="shared" si="30"/>
        <v>0</v>
      </c>
      <c r="I135" s="21">
        <f t="shared" si="30"/>
        <v>0</v>
      </c>
      <c r="J135" s="21">
        <f t="shared" si="30"/>
        <v>0</v>
      </c>
      <c r="K135" s="21">
        <f t="shared" si="30"/>
        <v>0</v>
      </c>
      <c r="L135" s="21">
        <f t="shared" si="30"/>
        <v>0</v>
      </c>
      <c r="M135" s="21">
        <f t="shared" si="30"/>
        <v>0</v>
      </c>
      <c r="N135" s="21">
        <f t="shared" si="30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64">
        <f>'[1]янв'!T136*2+'[1]март'!T136*4+'[1]июль'!T136*6</f>
        <v>0</v>
      </c>
      <c r="T135" s="48">
        <f t="shared" si="25"/>
        <v>0</v>
      </c>
      <c r="W135" s="48">
        <f t="shared" si="26"/>
        <v>0</v>
      </c>
    </row>
    <row r="136" spans="1:23" ht="15.75" customHeight="1" hidden="1">
      <c r="A136" s="49" t="s">
        <v>115</v>
      </c>
      <c r="B136" s="34">
        <f>SUM(C136:N136)</f>
        <v>0</v>
      </c>
      <c r="C136" s="34">
        <f aca="true" t="shared" si="31" ref="C136:N136">C137+C138+C139+C140</f>
        <v>0</v>
      </c>
      <c r="D136" s="34">
        <f t="shared" si="31"/>
        <v>0</v>
      </c>
      <c r="E136" s="34">
        <f t="shared" si="31"/>
        <v>0</v>
      </c>
      <c r="F136" s="34">
        <f t="shared" si="31"/>
        <v>0</v>
      </c>
      <c r="G136" s="34">
        <f t="shared" si="31"/>
        <v>0</v>
      </c>
      <c r="H136" s="34">
        <f t="shared" si="31"/>
        <v>0</v>
      </c>
      <c r="I136" s="34">
        <f t="shared" si="31"/>
        <v>0</v>
      </c>
      <c r="J136" s="34">
        <f t="shared" si="31"/>
        <v>0</v>
      </c>
      <c r="K136" s="34">
        <f t="shared" si="31"/>
        <v>0</v>
      </c>
      <c r="L136" s="34">
        <f t="shared" si="31"/>
        <v>0</v>
      </c>
      <c r="M136" s="34">
        <f t="shared" si="31"/>
        <v>0</v>
      </c>
      <c r="N136" s="34">
        <f t="shared" si="31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64">
        <f>'[1]янв'!T137*2+'[1]март'!T137*4+'[1]июль'!T137*6</f>
        <v>0</v>
      </c>
      <c r="T136" s="48">
        <f t="shared" si="25"/>
        <v>0</v>
      </c>
      <c r="W136" s="48">
        <f t="shared" si="26"/>
        <v>0</v>
      </c>
    </row>
    <row r="137" spans="1:23" ht="15.75" customHeight="1" hidden="1">
      <c r="A137" s="49" t="s">
        <v>115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64">
        <f>'[1]янв'!T138*2+'[1]март'!T138*4+'[1]июль'!T138*6</f>
        <v>0</v>
      </c>
      <c r="T137" s="48">
        <f t="shared" si="25"/>
        <v>0</v>
      </c>
      <c r="W137" s="48">
        <f t="shared" si="26"/>
        <v>0</v>
      </c>
    </row>
    <row r="138" spans="1:23" ht="15.75" customHeight="1" hidden="1">
      <c r="A138" s="49" t="s">
        <v>115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64">
        <f>'[1]янв'!T139*2+'[1]март'!T139*4+'[1]июль'!T139*6</f>
        <v>0</v>
      </c>
      <c r="T138" s="48">
        <f t="shared" si="25"/>
        <v>0</v>
      </c>
      <c r="W138" s="48">
        <f t="shared" si="26"/>
        <v>0</v>
      </c>
    </row>
    <row r="139" spans="1:23" ht="15.75" customHeight="1" hidden="1">
      <c r="A139" s="49" t="s">
        <v>115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64">
        <f>'[1]янв'!T140*2+'[1]март'!T140*4+'[1]июль'!T140*6</f>
        <v>0</v>
      </c>
      <c r="T139" s="48">
        <f t="shared" si="25"/>
        <v>0</v>
      </c>
      <c r="W139" s="48">
        <f t="shared" si="26"/>
        <v>0</v>
      </c>
    </row>
    <row r="140" spans="1:23" ht="15.75" customHeight="1" hidden="1">
      <c r="A140" s="49" t="s">
        <v>115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64">
        <f>'[1]янв'!T141*2+'[1]март'!T141*4+'[1]июль'!T141*6</f>
        <v>0</v>
      </c>
      <c r="T140" s="48">
        <f t="shared" si="25"/>
        <v>0</v>
      </c>
      <c r="W140" s="48">
        <f t="shared" si="26"/>
        <v>0</v>
      </c>
    </row>
    <row r="141" spans="1:23" ht="15.75" customHeight="1" hidden="1">
      <c r="A141" s="49" t="s">
        <v>115</v>
      </c>
      <c r="B141" s="34">
        <f>SUM(C141:N141)</f>
        <v>0</v>
      </c>
      <c r="C141" s="34">
        <f aca="true" t="shared" si="32" ref="C141:N141">C142+C143+C144+C145</f>
        <v>0</v>
      </c>
      <c r="D141" s="34">
        <f t="shared" si="32"/>
        <v>0</v>
      </c>
      <c r="E141" s="34">
        <f t="shared" si="32"/>
        <v>0</v>
      </c>
      <c r="F141" s="34">
        <f t="shared" si="32"/>
        <v>0</v>
      </c>
      <c r="G141" s="34">
        <f t="shared" si="32"/>
        <v>0</v>
      </c>
      <c r="H141" s="34">
        <f t="shared" si="32"/>
        <v>0</v>
      </c>
      <c r="I141" s="34">
        <f t="shared" si="32"/>
        <v>0</v>
      </c>
      <c r="J141" s="34">
        <f t="shared" si="32"/>
        <v>0</v>
      </c>
      <c r="K141" s="34">
        <f t="shared" si="32"/>
        <v>0</v>
      </c>
      <c r="L141" s="34">
        <f t="shared" si="32"/>
        <v>0</v>
      </c>
      <c r="M141" s="34">
        <f t="shared" si="32"/>
        <v>0</v>
      </c>
      <c r="N141" s="34">
        <f t="shared" si="32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64">
        <f>'[1]янв'!T142*2+'[1]март'!T142*4+'[1]июль'!T142*6</f>
        <v>0</v>
      </c>
      <c r="T141" s="48">
        <f t="shared" si="25"/>
        <v>0</v>
      </c>
      <c r="W141" s="48">
        <f t="shared" si="26"/>
        <v>0</v>
      </c>
    </row>
    <row r="142" spans="1:23" ht="15.75" customHeight="1" hidden="1">
      <c r="A142" s="49" t="s">
        <v>115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64">
        <f>'[1]янв'!T143*2+'[1]март'!T143*4+'[1]июль'!T143*6</f>
        <v>0</v>
      </c>
      <c r="T142" s="48">
        <f t="shared" si="25"/>
        <v>0</v>
      </c>
      <c r="W142" s="48">
        <f t="shared" si="26"/>
        <v>0</v>
      </c>
    </row>
    <row r="143" spans="1:23" ht="15.75" customHeight="1" hidden="1">
      <c r="A143" s="49" t="s">
        <v>115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64">
        <f>'[1]янв'!T144*2+'[1]март'!T144*4+'[1]июль'!T144*6</f>
        <v>0</v>
      </c>
      <c r="T143" s="48">
        <f t="shared" si="25"/>
        <v>0</v>
      </c>
      <c r="W143" s="48">
        <f t="shared" si="26"/>
        <v>0</v>
      </c>
    </row>
    <row r="144" spans="1:23" ht="15.75" customHeight="1" hidden="1">
      <c r="A144" s="49" t="s">
        <v>115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64">
        <f>'[1]янв'!T145*2+'[1]март'!T145*4+'[1]июль'!T145*6</f>
        <v>0</v>
      </c>
      <c r="T144" s="48">
        <f t="shared" si="25"/>
        <v>0</v>
      </c>
      <c r="W144" s="48">
        <f t="shared" si="26"/>
        <v>0</v>
      </c>
    </row>
    <row r="145" spans="1:23" ht="15.75" customHeight="1" hidden="1">
      <c r="A145" s="49" t="s">
        <v>115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64">
        <f>'[1]янв'!T146*2+'[1]март'!T146*4+'[1]июль'!T146*6</f>
        <v>0</v>
      </c>
      <c r="T145" s="48">
        <f t="shared" si="25"/>
        <v>0</v>
      </c>
      <c r="W145" s="48">
        <f t="shared" si="26"/>
        <v>0</v>
      </c>
    </row>
    <row r="146" spans="1:23" ht="15.75" customHeight="1" hidden="1">
      <c r="A146" s="49" t="s">
        <v>115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64">
        <f>'[1]янв'!T147*2+'[1]март'!T147*4+'[1]июль'!T147*6</f>
        <v>0</v>
      </c>
      <c r="T146" s="48">
        <f t="shared" si="25"/>
        <v>0</v>
      </c>
      <c r="W146" s="48">
        <f t="shared" si="26"/>
        <v>0</v>
      </c>
    </row>
    <row r="147" spans="1:23" ht="15.75" customHeight="1" hidden="1">
      <c r="A147" s="49" t="s">
        <v>115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64">
        <f>'[1]янв'!T148*2+'[1]март'!T148*4+'[1]июль'!T148*6</f>
        <v>0</v>
      </c>
      <c r="T147" s="48">
        <f t="shared" si="25"/>
        <v>0</v>
      </c>
      <c r="W147" s="48">
        <f t="shared" si="26"/>
        <v>0</v>
      </c>
    </row>
    <row r="148" spans="1:23" ht="15.75" customHeight="1" hidden="1">
      <c r="A148" s="49" t="s">
        <v>115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64">
        <f>'[1]янв'!T149*2+'[1]март'!T149*4+'[1]июль'!T149*6</f>
        <v>0</v>
      </c>
      <c r="T148" s="48">
        <f t="shared" si="25"/>
        <v>0</v>
      </c>
      <c r="W148" s="48">
        <f t="shared" si="26"/>
        <v>0</v>
      </c>
    </row>
    <row r="149" spans="1:23" ht="15.75" customHeight="1" hidden="1">
      <c r="A149" s="49" t="s">
        <v>115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64">
        <f>'[1]янв'!T150*2+'[1]март'!T150*4+'[1]июль'!T150*6</f>
        <v>0</v>
      </c>
      <c r="T149" s="48">
        <f t="shared" si="25"/>
        <v>0</v>
      </c>
      <c r="W149" s="48">
        <f t="shared" si="26"/>
        <v>0</v>
      </c>
    </row>
    <row r="150" spans="1:23" ht="15.75" customHeight="1" hidden="1">
      <c r="A150" s="49" t="s">
        <v>115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64">
        <f>'[1]янв'!T151*2+'[1]март'!T151*4+'[1]июль'!T151*6</f>
        <v>0</v>
      </c>
      <c r="T150" s="48">
        <f t="shared" si="25"/>
        <v>0</v>
      </c>
      <c r="W150" s="48">
        <f t="shared" si="26"/>
        <v>0</v>
      </c>
    </row>
    <row r="151" spans="1:23" ht="15.75" customHeight="1" hidden="1">
      <c r="A151" s="49" t="s">
        <v>115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64">
        <f>'[1]янв'!T152*2+'[1]март'!T152*4+'[1]июль'!T152*6</f>
        <v>0</v>
      </c>
      <c r="T151" s="48">
        <f t="shared" si="25"/>
        <v>0</v>
      </c>
      <c r="W151" s="48">
        <f t="shared" si="26"/>
        <v>0</v>
      </c>
    </row>
    <row r="152" spans="1:23" ht="15.75" customHeight="1" hidden="1">
      <c r="A152" s="49" t="s">
        <v>115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64">
        <f>'[1]янв'!T153*2+'[1]март'!T153*4+'[1]июль'!T153*6</f>
        <v>0</v>
      </c>
      <c r="T152" s="48">
        <f t="shared" si="25"/>
        <v>0</v>
      </c>
      <c r="W152" s="48">
        <f t="shared" si="26"/>
        <v>0</v>
      </c>
    </row>
    <row r="153" spans="1:23" ht="15.75" customHeight="1" hidden="1">
      <c r="A153" s="49" t="s">
        <v>115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64">
        <f>'[1]янв'!T154*2+'[1]март'!T154*4+'[1]июль'!T154*6</f>
        <v>0</v>
      </c>
      <c r="T153" s="48">
        <f t="shared" si="25"/>
        <v>0</v>
      </c>
      <c r="W153" s="48">
        <f t="shared" si="26"/>
        <v>0</v>
      </c>
    </row>
    <row r="154" spans="1:23" ht="15.75" customHeight="1" hidden="1">
      <c r="A154" s="49" t="s">
        <v>115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64">
        <f>'[1]янв'!T155*2+'[1]март'!T155*4+'[1]июль'!T155*6</f>
        <v>0</v>
      </c>
      <c r="T154" s="48">
        <f t="shared" si="25"/>
        <v>0</v>
      </c>
      <c r="W154" s="48">
        <f t="shared" si="26"/>
        <v>0</v>
      </c>
    </row>
    <row r="155" spans="1:23" ht="15.75" customHeight="1" hidden="1">
      <c r="A155" s="49" t="s">
        <v>115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64">
        <f>'[1]янв'!T156*2+'[1]март'!T156*4+'[1]июль'!T156*6</f>
        <v>0</v>
      </c>
      <c r="T155" s="48">
        <f t="shared" si="25"/>
        <v>0</v>
      </c>
      <c r="W155" s="48">
        <f t="shared" si="26"/>
        <v>0</v>
      </c>
    </row>
    <row r="156" spans="1:23" ht="15.75" customHeight="1" hidden="1">
      <c r="A156" s="49" t="s">
        <v>115</v>
      </c>
      <c r="B156" s="21">
        <f>SUM(C156:N156)</f>
        <v>0</v>
      </c>
      <c r="C156" s="21">
        <f aca="true" t="shared" si="33" ref="C156:N156">C157+C162+C167+C168+C169+C170+C171+C172+C173+C174+C175</f>
        <v>0</v>
      </c>
      <c r="D156" s="21">
        <f t="shared" si="33"/>
        <v>0</v>
      </c>
      <c r="E156" s="21">
        <f t="shared" si="33"/>
        <v>0</v>
      </c>
      <c r="F156" s="21">
        <f t="shared" si="33"/>
        <v>0</v>
      </c>
      <c r="G156" s="21">
        <f t="shared" si="33"/>
        <v>0</v>
      </c>
      <c r="H156" s="21">
        <f t="shared" si="33"/>
        <v>0</v>
      </c>
      <c r="I156" s="21">
        <f t="shared" si="33"/>
        <v>0</v>
      </c>
      <c r="J156" s="21">
        <f t="shared" si="33"/>
        <v>0</v>
      </c>
      <c r="K156" s="21">
        <f t="shared" si="33"/>
        <v>0</v>
      </c>
      <c r="L156" s="21">
        <f t="shared" si="33"/>
        <v>0</v>
      </c>
      <c r="M156" s="21">
        <f t="shared" si="33"/>
        <v>0</v>
      </c>
      <c r="N156" s="21">
        <f t="shared" si="33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64">
        <f>'[1]янв'!T157*2+'[1]март'!T157*4+'[1]июль'!T157*6</f>
        <v>0</v>
      </c>
      <c r="T156" s="48">
        <f t="shared" si="25"/>
        <v>0</v>
      </c>
      <c r="W156" s="48">
        <f t="shared" si="26"/>
        <v>0</v>
      </c>
    </row>
    <row r="157" spans="1:23" ht="15.75" customHeight="1" hidden="1">
      <c r="A157" s="49" t="s">
        <v>115</v>
      </c>
      <c r="B157" s="34">
        <f>SUM(C157:N157)</f>
        <v>0</v>
      </c>
      <c r="C157" s="34">
        <f aca="true" t="shared" si="34" ref="C157:N157">C158+C159+C160+C161</f>
        <v>0</v>
      </c>
      <c r="D157" s="34">
        <f t="shared" si="34"/>
        <v>0</v>
      </c>
      <c r="E157" s="34">
        <f t="shared" si="34"/>
        <v>0</v>
      </c>
      <c r="F157" s="34">
        <f t="shared" si="34"/>
        <v>0</v>
      </c>
      <c r="G157" s="34">
        <f t="shared" si="34"/>
        <v>0</v>
      </c>
      <c r="H157" s="34">
        <f t="shared" si="34"/>
        <v>0</v>
      </c>
      <c r="I157" s="34">
        <f t="shared" si="34"/>
        <v>0</v>
      </c>
      <c r="J157" s="34">
        <f t="shared" si="34"/>
        <v>0</v>
      </c>
      <c r="K157" s="34">
        <f t="shared" si="34"/>
        <v>0</v>
      </c>
      <c r="L157" s="34">
        <f t="shared" si="34"/>
        <v>0</v>
      </c>
      <c r="M157" s="34">
        <f t="shared" si="34"/>
        <v>0</v>
      </c>
      <c r="N157" s="34">
        <f t="shared" si="34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64">
        <f>'[1]янв'!T158*2+'[1]март'!T158*4+'[1]июль'!T158*6</f>
        <v>0</v>
      </c>
      <c r="T157" s="48">
        <f t="shared" si="25"/>
        <v>0</v>
      </c>
      <c r="W157" s="48">
        <f t="shared" si="26"/>
        <v>0</v>
      </c>
    </row>
    <row r="158" spans="1:23" ht="15.75" customHeight="1" hidden="1">
      <c r="A158" s="49" t="s">
        <v>115</v>
      </c>
      <c r="B158" s="3">
        <f>SUM(C158:N158)</f>
        <v>0</v>
      </c>
      <c r="C158" s="3"/>
      <c r="D158" s="3"/>
      <c r="E158" s="3"/>
      <c r="F158" s="3"/>
      <c r="G158" s="3"/>
      <c r="H158" s="3">
        <v>0</v>
      </c>
      <c r="I158" s="3"/>
      <c r="J158" s="3"/>
      <c r="K158" s="3"/>
      <c r="L158" s="3"/>
      <c r="M158" s="3"/>
      <c r="N158" s="3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64">
        <f>'[1]янв'!T159*2+'[1]март'!T159*4+'[1]июль'!T159*6</f>
        <v>0</v>
      </c>
      <c r="T158" s="48">
        <f t="shared" si="25"/>
        <v>0</v>
      </c>
      <c r="W158" s="48">
        <f t="shared" si="26"/>
        <v>0</v>
      </c>
    </row>
    <row r="159" spans="1:23" ht="15.75" customHeight="1" hidden="1">
      <c r="A159" s="49" t="s">
        <v>115</v>
      </c>
      <c r="B159" s="3">
        <f>SUM(C159:N159)</f>
        <v>0</v>
      </c>
      <c r="C159" s="3"/>
      <c r="D159" s="3"/>
      <c r="E159" s="3"/>
      <c r="F159" s="3"/>
      <c r="G159" s="3"/>
      <c r="H159" s="3">
        <v>0</v>
      </c>
      <c r="I159" s="3"/>
      <c r="J159" s="3"/>
      <c r="K159" s="3"/>
      <c r="L159" s="3"/>
      <c r="M159" s="3"/>
      <c r="N159" s="3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64">
        <f>'[1]янв'!T160*2+'[1]март'!T160*4+'[1]июль'!T160*6</f>
        <v>0</v>
      </c>
      <c r="T159" s="48">
        <f t="shared" si="25"/>
        <v>0</v>
      </c>
      <c r="W159" s="48">
        <f t="shared" si="26"/>
        <v>0</v>
      </c>
    </row>
    <row r="160" spans="1:23" ht="15.75" customHeight="1" hidden="1">
      <c r="A160" s="49" t="s">
        <v>115</v>
      </c>
      <c r="B160" s="3">
        <f>SUM(C160:N160)</f>
        <v>0</v>
      </c>
      <c r="C160" s="3"/>
      <c r="D160" s="3"/>
      <c r="E160" s="3"/>
      <c r="F160" s="3"/>
      <c r="G160" s="3"/>
      <c r="H160" s="3">
        <v>0</v>
      </c>
      <c r="I160" s="3"/>
      <c r="J160" s="3"/>
      <c r="K160" s="3"/>
      <c r="L160" s="3"/>
      <c r="M160" s="3"/>
      <c r="N160" s="3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64">
        <f>'[1]янв'!T161*2+'[1]март'!T161*4+'[1]июль'!T161*6</f>
        <v>0</v>
      </c>
      <c r="T160" s="48">
        <f t="shared" si="25"/>
        <v>0</v>
      </c>
      <c r="W160" s="48">
        <f t="shared" si="26"/>
        <v>0</v>
      </c>
    </row>
    <row r="161" spans="1:23" ht="15.75" customHeight="1" hidden="1">
      <c r="A161" s="49" t="s">
        <v>115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64">
        <f>'[1]янв'!T162*2+'[1]март'!T162*4+'[1]июль'!T162*6</f>
        <v>0</v>
      </c>
      <c r="T161" s="48">
        <f t="shared" si="25"/>
        <v>0</v>
      </c>
      <c r="W161" s="48">
        <f t="shared" si="26"/>
        <v>0</v>
      </c>
    </row>
    <row r="162" spans="1:23" ht="15.75" customHeight="1" hidden="1">
      <c r="A162" s="49" t="s">
        <v>115</v>
      </c>
      <c r="B162" s="34">
        <f>SUM(C162:N162)</f>
        <v>0</v>
      </c>
      <c r="C162" s="34">
        <f aca="true" t="shared" si="35" ref="C162:N162">C163+C164+C165+C166</f>
        <v>0</v>
      </c>
      <c r="D162" s="34">
        <f t="shared" si="35"/>
        <v>0</v>
      </c>
      <c r="E162" s="34">
        <f t="shared" si="35"/>
        <v>0</v>
      </c>
      <c r="F162" s="34">
        <f t="shared" si="35"/>
        <v>0</v>
      </c>
      <c r="G162" s="34">
        <f t="shared" si="35"/>
        <v>0</v>
      </c>
      <c r="H162" s="34">
        <f t="shared" si="35"/>
        <v>0</v>
      </c>
      <c r="I162" s="34">
        <f t="shared" si="35"/>
        <v>0</v>
      </c>
      <c r="J162" s="34">
        <f t="shared" si="35"/>
        <v>0</v>
      </c>
      <c r="K162" s="34">
        <f t="shared" si="35"/>
        <v>0</v>
      </c>
      <c r="L162" s="34">
        <f t="shared" si="35"/>
        <v>0</v>
      </c>
      <c r="M162" s="34">
        <f t="shared" si="35"/>
        <v>0</v>
      </c>
      <c r="N162" s="34">
        <f t="shared" si="35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64">
        <f>'[1]янв'!T163*2+'[1]март'!T163*4+'[1]июль'!T163*6</f>
        <v>0</v>
      </c>
      <c r="T162" s="48">
        <f t="shared" si="25"/>
        <v>0</v>
      </c>
      <c r="W162" s="48">
        <f t="shared" si="26"/>
        <v>0</v>
      </c>
    </row>
    <row r="163" spans="1:23" ht="15.75" customHeight="1" hidden="1">
      <c r="A163" s="49" t="s">
        <v>115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64">
        <f>'[1]янв'!T164*2+'[1]март'!T164*4+'[1]июль'!T164*6</f>
        <v>0</v>
      </c>
      <c r="T163" s="48">
        <f t="shared" si="25"/>
        <v>0</v>
      </c>
      <c r="W163" s="48">
        <f t="shared" si="26"/>
        <v>0</v>
      </c>
    </row>
    <row r="164" spans="1:23" ht="15.75" customHeight="1" hidden="1">
      <c r="A164" s="49" t="s">
        <v>115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64">
        <f>'[1]янв'!T165*2+'[1]март'!T165*4+'[1]июль'!T165*6</f>
        <v>0</v>
      </c>
      <c r="T164" s="48">
        <f t="shared" si="25"/>
        <v>0</v>
      </c>
      <c r="W164" s="48">
        <f t="shared" si="26"/>
        <v>0</v>
      </c>
    </row>
    <row r="165" spans="1:23" ht="15.75" customHeight="1" hidden="1">
      <c r="A165" s="49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64">
        <f>'[1]янв'!T166*2+'[1]март'!T166*4+'[1]июль'!T166*6</f>
        <v>0</v>
      </c>
      <c r="T165" s="48">
        <f t="shared" si="25"/>
        <v>0</v>
      </c>
      <c r="W165" s="48">
        <f t="shared" si="26"/>
        <v>0</v>
      </c>
    </row>
    <row r="166" spans="1:23" ht="15.75" customHeight="1" hidden="1">
      <c r="A166" s="49" t="s">
        <v>115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64">
        <f>'[1]янв'!T167*2+'[1]март'!T167*4+'[1]июль'!T167*6</f>
        <v>0</v>
      </c>
      <c r="T166" s="48">
        <f t="shared" si="25"/>
        <v>0</v>
      </c>
      <c r="W166" s="48">
        <f t="shared" si="26"/>
        <v>0</v>
      </c>
    </row>
    <row r="167" spans="1:23" ht="15.75" customHeight="1" hidden="1">
      <c r="A167" s="49" t="s">
        <v>115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64">
        <f>'[1]янв'!T168*2+'[1]март'!T168*4+'[1]июль'!T168*6</f>
        <v>0</v>
      </c>
      <c r="T167" s="48">
        <f t="shared" si="25"/>
        <v>0</v>
      </c>
      <c r="W167" s="48">
        <f t="shared" si="26"/>
        <v>0</v>
      </c>
    </row>
    <row r="168" spans="1:23" ht="15.75" customHeight="1" hidden="1">
      <c r="A168" s="49" t="s">
        <v>115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64">
        <f>'[1]янв'!T169*2+'[1]март'!T169*4+'[1]июль'!T169*6</f>
        <v>0</v>
      </c>
      <c r="T168" s="48">
        <f t="shared" si="25"/>
        <v>0</v>
      </c>
      <c r="W168" s="48">
        <f t="shared" si="26"/>
        <v>0</v>
      </c>
    </row>
    <row r="169" spans="1:23" ht="15.75" customHeight="1" hidden="1">
      <c r="A169" s="49" t="s">
        <v>115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64">
        <f>'[1]янв'!T170*2+'[1]март'!T170*4+'[1]июль'!T170*6</f>
        <v>0</v>
      </c>
      <c r="T169" s="48">
        <f t="shared" si="25"/>
        <v>0</v>
      </c>
      <c r="W169" s="48">
        <f t="shared" si="26"/>
        <v>0</v>
      </c>
    </row>
    <row r="170" spans="1:23" ht="15.75" customHeight="1" hidden="1">
      <c r="A170" s="49" t="s">
        <v>115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64">
        <f>'[1]янв'!T171*2+'[1]март'!T171*4+'[1]июль'!T171*6</f>
        <v>0</v>
      </c>
      <c r="T170" s="48">
        <f t="shared" si="25"/>
        <v>0</v>
      </c>
      <c r="W170" s="48">
        <f t="shared" si="26"/>
        <v>0</v>
      </c>
    </row>
    <row r="171" spans="1:23" ht="15.75" customHeight="1" hidden="1">
      <c r="A171" s="49" t="s">
        <v>115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64">
        <f>'[1]янв'!T172*2+'[1]март'!T172*4+'[1]июль'!T172*6</f>
        <v>0</v>
      </c>
      <c r="T171" s="48">
        <f t="shared" si="25"/>
        <v>0</v>
      </c>
      <c r="W171" s="48">
        <f t="shared" si="26"/>
        <v>0</v>
      </c>
    </row>
    <row r="172" spans="1:23" ht="15.75" customHeight="1" hidden="1">
      <c r="A172" s="49" t="s">
        <v>115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64">
        <f>'[1]янв'!T173*2+'[1]март'!T173*4+'[1]июль'!T173*6</f>
        <v>0</v>
      </c>
      <c r="T172" s="48">
        <f t="shared" si="25"/>
        <v>0</v>
      </c>
      <c r="W172" s="48">
        <f t="shared" si="26"/>
        <v>0</v>
      </c>
    </row>
    <row r="173" spans="1:23" ht="15.75" customHeight="1" hidden="1">
      <c r="A173" s="49" t="s">
        <v>115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64">
        <f>'[1]янв'!T174*2+'[1]март'!T174*4+'[1]июль'!T174*6</f>
        <v>0</v>
      </c>
      <c r="T173" s="48">
        <f t="shared" si="25"/>
        <v>0</v>
      </c>
      <c r="W173" s="48">
        <f t="shared" si="26"/>
        <v>0</v>
      </c>
    </row>
    <row r="174" spans="1:23" ht="15.75" customHeight="1" hidden="1">
      <c r="A174" s="49" t="s">
        <v>115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64">
        <f>'[1]янв'!T175*2+'[1]март'!T175*4+'[1]июль'!T175*6</f>
        <v>0</v>
      </c>
      <c r="T174" s="48">
        <f t="shared" si="25"/>
        <v>0</v>
      </c>
      <c r="W174" s="48">
        <f t="shared" si="26"/>
        <v>0</v>
      </c>
    </row>
    <row r="175" spans="1:23" ht="15.75" customHeight="1" hidden="1">
      <c r="A175" s="49" t="s">
        <v>115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64">
        <f>'[1]янв'!T176*2+'[1]март'!T176*4+'[1]июль'!T176*6</f>
        <v>0</v>
      </c>
      <c r="T175" s="48">
        <f t="shared" si="25"/>
        <v>0</v>
      </c>
      <c r="W175" s="48">
        <f t="shared" si="26"/>
        <v>0</v>
      </c>
    </row>
    <row r="176" spans="1:23" ht="15.75" customHeight="1" hidden="1">
      <c r="A176" s="49" t="s">
        <v>115</v>
      </c>
      <c r="B176" s="21">
        <f>SUM(C176:N176)</f>
        <v>0</v>
      </c>
      <c r="C176" s="21">
        <f aca="true" t="shared" si="36" ref="C176:N176">C177+C182+C187+C188+C189+C190+C191+C192+C193+C194+C195</f>
        <v>0</v>
      </c>
      <c r="D176" s="21">
        <f t="shared" si="36"/>
        <v>0</v>
      </c>
      <c r="E176" s="21">
        <f t="shared" si="36"/>
        <v>0</v>
      </c>
      <c r="F176" s="21">
        <f t="shared" si="36"/>
        <v>0</v>
      </c>
      <c r="G176" s="21">
        <f t="shared" si="36"/>
        <v>0</v>
      </c>
      <c r="H176" s="21">
        <f t="shared" si="36"/>
        <v>0</v>
      </c>
      <c r="I176" s="21">
        <f t="shared" si="36"/>
        <v>0</v>
      </c>
      <c r="J176" s="21">
        <f t="shared" si="36"/>
        <v>0</v>
      </c>
      <c r="K176" s="21">
        <f t="shared" si="36"/>
        <v>0</v>
      </c>
      <c r="L176" s="21">
        <f t="shared" si="36"/>
        <v>0</v>
      </c>
      <c r="M176" s="21">
        <f t="shared" si="36"/>
        <v>0</v>
      </c>
      <c r="N176" s="21">
        <f t="shared" si="36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64">
        <f>'[1]янв'!T177*2+'[1]март'!T177*4+'[1]июль'!T177*6</f>
        <v>0</v>
      </c>
      <c r="T176" s="48">
        <f t="shared" si="25"/>
        <v>0</v>
      </c>
      <c r="W176" s="48">
        <f t="shared" si="26"/>
        <v>0</v>
      </c>
    </row>
    <row r="177" spans="1:23" ht="15.75" customHeight="1" hidden="1">
      <c r="A177" s="49" t="s">
        <v>115</v>
      </c>
      <c r="B177" s="34">
        <f>SUM(C177:N177)</f>
        <v>0</v>
      </c>
      <c r="C177" s="34">
        <f aca="true" t="shared" si="37" ref="C177:N177">C178+C179+C180+C181</f>
        <v>0</v>
      </c>
      <c r="D177" s="34">
        <f t="shared" si="37"/>
        <v>0</v>
      </c>
      <c r="E177" s="34">
        <f t="shared" si="37"/>
        <v>0</v>
      </c>
      <c r="F177" s="34">
        <f t="shared" si="37"/>
        <v>0</v>
      </c>
      <c r="G177" s="34">
        <f t="shared" si="37"/>
        <v>0</v>
      </c>
      <c r="H177" s="34">
        <f t="shared" si="37"/>
        <v>0</v>
      </c>
      <c r="I177" s="34">
        <f t="shared" si="37"/>
        <v>0</v>
      </c>
      <c r="J177" s="34">
        <f t="shared" si="37"/>
        <v>0</v>
      </c>
      <c r="K177" s="34">
        <f t="shared" si="37"/>
        <v>0</v>
      </c>
      <c r="L177" s="34">
        <f t="shared" si="37"/>
        <v>0</v>
      </c>
      <c r="M177" s="34">
        <f t="shared" si="37"/>
        <v>0</v>
      </c>
      <c r="N177" s="34">
        <f t="shared" si="37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64">
        <f>'[1]янв'!T178*2+'[1]март'!T178*4+'[1]июль'!T178*6</f>
        <v>0</v>
      </c>
      <c r="T177" s="48">
        <f t="shared" si="25"/>
        <v>0</v>
      </c>
      <c r="W177" s="48">
        <f t="shared" si="26"/>
        <v>0</v>
      </c>
    </row>
    <row r="178" spans="1:23" ht="15.75" customHeight="1" hidden="1">
      <c r="A178" s="49" t="s">
        <v>115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64">
        <f>'[1]янв'!T179*2+'[1]март'!T179*4+'[1]июль'!T179*6</f>
        <v>0</v>
      </c>
      <c r="T178" s="48">
        <f t="shared" si="25"/>
        <v>0</v>
      </c>
      <c r="W178" s="48">
        <f t="shared" si="26"/>
        <v>0</v>
      </c>
    </row>
    <row r="179" spans="1:23" ht="15.75" customHeight="1" hidden="1">
      <c r="A179" s="49" t="s">
        <v>115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64">
        <f>'[1]янв'!T180*2+'[1]март'!T180*4+'[1]июль'!T180*6</f>
        <v>0</v>
      </c>
      <c r="T179" s="48">
        <f t="shared" si="25"/>
        <v>0</v>
      </c>
      <c r="W179" s="48">
        <f t="shared" si="26"/>
        <v>0</v>
      </c>
    </row>
    <row r="180" spans="1:23" ht="15.75" customHeight="1" hidden="1">
      <c r="A180" s="49" t="s">
        <v>115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64">
        <f>'[1]янв'!T181*2+'[1]март'!T181*4+'[1]июль'!T181*6</f>
        <v>0</v>
      </c>
      <c r="T180" s="48">
        <f aca="true" t="shared" si="38" ref="T180:T243">R180*W180*6/1000</f>
        <v>0</v>
      </c>
      <c r="W180" s="48">
        <f aca="true" t="shared" si="39" ref="W180:W243">U180+V180</f>
        <v>0</v>
      </c>
    </row>
    <row r="181" spans="1:23" ht="15.75" customHeight="1" hidden="1">
      <c r="A181" s="49" t="s">
        <v>115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64">
        <f>'[1]янв'!T182*2+'[1]март'!T182*4+'[1]июль'!T182*6</f>
        <v>0</v>
      </c>
      <c r="T181" s="48">
        <f t="shared" si="38"/>
        <v>0</v>
      </c>
      <c r="W181" s="48">
        <f t="shared" si="39"/>
        <v>0</v>
      </c>
    </row>
    <row r="182" spans="1:23" ht="15.75" customHeight="1" hidden="1">
      <c r="A182" s="49" t="s">
        <v>115</v>
      </c>
      <c r="B182" s="34">
        <f>SUM(C182:N182)</f>
        <v>0</v>
      </c>
      <c r="C182" s="34">
        <f aca="true" t="shared" si="40" ref="C182:N182">C183+C184+C185+C186</f>
        <v>0</v>
      </c>
      <c r="D182" s="34">
        <f t="shared" si="40"/>
        <v>0</v>
      </c>
      <c r="E182" s="34">
        <f t="shared" si="40"/>
        <v>0</v>
      </c>
      <c r="F182" s="34">
        <f t="shared" si="40"/>
        <v>0</v>
      </c>
      <c r="G182" s="34">
        <f t="shared" si="40"/>
        <v>0</v>
      </c>
      <c r="H182" s="34">
        <f t="shared" si="40"/>
        <v>0</v>
      </c>
      <c r="I182" s="34">
        <f t="shared" si="40"/>
        <v>0</v>
      </c>
      <c r="J182" s="34">
        <f t="shared" si="40"/>
        <v>0</v>
      </c>
      <c r="K182" s="34">
        <f t="shared" si="40"/>
        <v>0</v>
      </c>
      <c r="L182" s="34">
        <f t="shared" si="40"/>
        <v>0</v>
      </c>
      <c r="M182" s="34">
        <f t="shared" si="40"/>
        <v>0</v>
      </c>
      <c r="N182" s="34">
        <f t="shared" si="40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64">
        <f>'[1]янв'!T183*2+'[1]март'!T183*4+'[1]июль'!T183*6</f>
        <v>0</v>
      </c>
      <c r="T182" s="48">
        <f t="shared" si="38"/>
        <v>0</v>
      </c>
      <c r="W182" s="48">
        <f t="shared" si="39"/>
        <v>0</v>
      </c>
    </row>
    <row r="183" spans="1:23" ht="15.75" customHeight="1" hidden="1">
      <c r="A183" s="49" t="s">
        <v>115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64">
        <f>'[1]янв'!T184*2+'[1]март'!T184*4+'[1]июль'!T184*6</f>
        <v>0</v>
      </c>
      <c r="T183" s="48">
        <f t="shared" si="38"/>
        <v>0</v>
      </c>
      <c r="W183" s="48">
        <f t="shared" si="39"/>
        <v>0</v>
      </c>
    </row>
    <row r="184" spans="1:23" ht="15.75" customHeight="1" hidden="1">
      <c r="A184" s="49" t="s">
        <v>115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64">
        <f>'[1]янв'!T185*2+'[1]март'!T185*4+'[1]июль'!T185*6</f>
        <v>0</v>
      </c>
      <c r="T184" s="48">
        <f t="shared" si="38"/>
        <v>0</v>
      </c>
      <c r="W184" s="48">
        <f t="shared" si="39"/>
        <v>0</v>
      </c>
    </row>
    <row r="185" spans="1:23" ht="15.75" customHeight="1" hidden="1">
      <c r="A185" s="49" t="s">
        <v>115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64">
        <f>'[1]янв'!T186*2+'[1]март'!T186*4+'[1]июль'!T186*6</f>
        <v>0</v>
      </c>
      <c r="T185" s="48">
        <f t="shared" si="38"/>
        <v>0</v>
      </c>
      <c r="W185" s="48">
        <f t="shared" si="39"/>
        <v>0</v>
      </c>
    </row>
    <row r="186" spans="1:23" ht="15.75" customHeight="1" hidden="1">
      <c r="A186" s="49" t="s">
        <v>115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64">
        <f>'[1]янв'!T187*2+'[1]март'!T187*4+'[1]июль'!T187*6</f>
        <v>0</v>
      </c>
      <c r="T186" s="48">
        <f t="shared" si="38"/>
        <v>0</v>
      </c>
      <c r="W186" s="48">
        <f t="shared" si="39"/>
        <v>0</v>
      </c>
    </row>
    <row r="187" spans="1:23" ht="15.75" customHeight="1" hidden="1">
      <c r="A187" s="49" t="s">
        <v>115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64">
        <f>'[1]янв'!T188*2+'[1]март'!T188*4+'[1]июль'!T188*6</f>
        <v>0</v>
      </c>
      <c r="T187" s="48">
        <f t="shared" si="38"/>
        <v>0</v>
      </c>
      <c r="W187" s="48">
        <f t="shared" si="39"/>
        <v>0</v>
      </c>
    </row>
    <row r="188" spans="1:23" ht="15.75" customHeight="1" hidden="1">
      <c r="A188" s="49" t="s">
        <v>115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64">
        <f>'[1]янв'!T189*2+'[1]март'!T189*4+'[1]июль'!T189*6</f>
        <v>0</v>
      </c>
      <c r="T188" s="48">
        <f t="shared" si="38"/>
        <v>0</v>
      </c>
      <c r="W188" s="48">
        <f t="shared" si="39"/>
        <v>0</v>
      </c>
    </row>
    <row r="189" spans="1:23" ht="15.75" customHeight="1" hidden="1">
      <c r="A189" s="49" t="s">
        <v>115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64">
        <f>'[1]янв'!T190*2+'[1]март'!T190*4+'[1]июль'!T190*6</f>
        <v>0</v>
      </c>
      <c r="T189" s="48">
        <f t="shared" si="38"/>
        <v>0</v>
      </c>
      <c r="W189" s="48">
        <f t="shared" si="39"/>
        <v>0</v>
      </c>
    </row>
    <row r="190" spans="1:23" ht="15.75" customHeight="1" hidden="1">
      <c r="A190" s="49" t="s">
        <v>115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64">
        <f>'[1]янв'!T191*2+'[1]март'!T191*4+'[1]июль'!T191*6</f>
        <v>0</v>
      </c>
      <c r="T190" s="48">
        <f t="shared" si="38"/>
        <v>0</v>
      </c>
      <c r="W190" s="48">
        <f t="shared" si="39"/>
        <v>0</v>
      </c>
    </row>
    <row r="191" spans="1:23" ht="15.75" customHeight="1" hidden="1">
      <c r="A191" s="49" t="s">
        <v>115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64">
        <f>'[1]янв'!T192*2+'[1]март'!T192*4+'[1]июль'!T192*6</f>
        <v>0</v>
      </c>
      <c r="T191" s="48">
        <f t="shared" si="38"/>
        <v>0</v>
      </c>
      <c r="W191" s="48">
        <f t="shared" si="39"/>
        <v>0</v>
      </c>
    </row>
    <row r="192" spans="1:23" ht="15.75" customHeight="1" hidden="1">
      <c r="A192" s="49" t="s">
        <v>115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64">
        <f>'[1]янв'!T193*2+'[1]март'!T193*4+'[1]июль'!T193*6</f>
        <v>0</v>
      </c>
      <c r="T192" s="48">
        <f t="shared" si="38"/>
        <v>0</v>
      </c>
      <c r="W192" s="48">
        <f t="shared" si="39"/>
        <v>0</v>
      </c>
    </row>
    <row r="193" spans="1:23" ht="15.75" customHeight="1" hidden="1">
      <c r="A193" s="49" t="s">
        <v>115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64">
        <f>'[1]янв'!T194*2+'[1]март'!T194*4+'[1]июль'!T194*6</f>
        <v>0</v>
      </c>
      <c r="T193" s="48">
        <f t="shared" si="38"/>
        <v>0</v>
      </c>
      <c r="W193" s="48">
        <f t="shared" si="39"/>
        <v>0</v>
      </c>
    </row>
    <row r="194" spans="1:23" ht="15.75" customHeight="1" hidden="1">
      <c r="A194" s="49" t="s">
        <v>115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64">
        <f>'[1]янв'!T195*2+'[1]март'!T195*4+'[1]июль'!T195*6</f>
        <v>0</v>
      </c>
      <c r="T194" s="48">
        <f t="shared" si="38"/>
        <v>0</v>
      </c>
      <c r="W194" s="48">
        <f t="shared" si="39"/>
        <v>0</v>
      </c>
    </row>
    <row r="195" spans="1:23" ht="15.75" customHeight="1" hidden="1">
      <c r="A195" s="49" t="s">
        <v>115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64">
        <f>'[1]янв'!T196*2+'[1]март'!T196*4+'[1]июль'!T196*6</f>
        <v>0</v>
      </c>
      <c r="T195" s="48">
        <f t="shared" si="38"/>
        <v>0</v>
      </c>
      <c r="W195" s="48">
        <f t="shared" si="39"/>
        <v>0</v>
      </c>
    </row>
    <row r="196" spans="1:23" ht="15.75" customHeight="1" hidden="1">
      <c r="A196" s="49" t="s">
        <v>115</v>
      </c>
      <c r="B196" s="21">
        <f>SUM(C196:N196)</f>
        <v>0</v>
      </c>
      <c r="C196" s="21">
        <f aca="true" t="shared" si="41" ref="C196:N196">C197+C198+C199+C200+C201+C202+C203+C204</f>
        <v>0</v>
      </c>
      <c r="D196" s="21">
        <f t="shared" si="41"/>
        <v>0</v>
      </c>
      <c r="E196" s="21">
        <f t="shared" si="41"/>
        <v>0</v>
      </c>
      <c r="F196" s="21">
        <f t="shared" si="41"/>
        <v>0</v>
      </c>
      <c r="G196" s="21">
        <f t="shared" si="41"/>
        <v>0</v>
      </c>
      <c r="H196" s="21">
        <f t="shared" si="41"/>
        <v>0</v>
      </c>
      <c r="I196" s="21">
        <f t="shared" si="41"/>
        <v>0</v>
      </c>
      <c r="J196" s="21">
        <f t="shared" si="41"/>
        <v>0</v>
      </c>
      <c r="K196" s="21">
        <f t="shared" si="41"/>
        <v>0</v>
      </c>
      <c r="L196" s="21">
        <f t="shared" si="41"/>
        <v>0</v>
      </c>
      <c r="M196" s="21">
        <f t="shared" si="41"/>
        <v>0</v>
      </c>
      <c r="N196" s="21">
        <f t="shared" si="41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64">
        <f>'[1]янв'!T197*2+'[1]март'!T197*4+'[1]июль'!T197*6</f>
        <v>0</v>
      </c>
      <c r="T196" s="48">
        <f t="shared" si="38"/>
        <v>0</v>
      </c>
      <c r="W196" s="48">
        <f t="shared" si="39"/>
        <v>0</v>
      </c>
    </row>
    <row r="197" spans="1:23" ht="15.75" customHeight="1" hidden="1">
      <c r="A197" s="49" t="s">
        <v>115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64">
        <f>'[1]янв'!T198*2+'[1]март'!T198*4+'[1]июль'!T198*6</f>
        <v>0</v>
      </c>
      <c r="T197" s="48">
        <f t="shared" si="38"/>
        <v>0</v>
      </c>
      <c r="W197" s="48">
        <f t="shared" si="39"/>
        <v>0</v>
      </c>
    </row>
    <row r="198" spans="1:23" ht="15.75" customHeight="1" hidden="1">
      <c r="A198" s="49" t="s">
        <v>115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64">
        <f>'[1]янв'!T199*2+'[1]март'!T199*4+'[1]июль'!T199*6</f>
        <v>0</v>
      </c>
      <c r="T198" s="48">
        <f t="shared" si="38"/>
        <v>0</v>
      </c>
      <c r="W198" s="48">
        <f t="shared" si="39"/>
        <v>0</v>
      </c>
    </row>
    <row r="199" spans="1:23" ht="15.75" customHeight="1" hidden="1">
      <c r="A199" s="49" t="s">
        <v>115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64">
        <f>'[1]янв'!T200*2+'[1]март'!T200*4+'[1]июль'!T200*6</f>
        <v>0</v>
      </c>
      <c r="T199" s="48">
        <f t="shared" si="38"/>
        <v>0</v>
      </c>
      <c r="W199" s="48">
        <f t="shared" si="39"/>
        <v>0</v>
      </c>
    </row>
    <row r="200" spans="1:23" ht="15.75" customHeight="1" hidden="1">
      <c r="A200" s="49" t="s">
        <v>115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64">
        <f>'[1]янв'!T201*2+'[1]март'!T201*4+'[1]июль'!T201*6</f>
        <v>0</v>
      </c>
      <c r="T200" s="48">
        <f t="shared" si="38"/>
        <v>0</v>
      </c>
      <c r="W200" s="48">
        <f t="shared" si="39"/>
        <v>0</v>
      </c>
    </row>
    <row r="201" spans="1:23" ht="15.75" customHeight="1" hidden="1">
      <c r="A201" s="49" t="s">
        <v>115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64">
        <f>'[1]янв'!T202*2+'[1]март'!T202*4+'[1]июль'!T202*6</f>
        <v>0</v>
      </c>
      <c r="T201" s="48">
        <f t="shared" si="38"/>
        <v>0</v>
      </c>
      <c r="W201" s="48">
        <f t="shared" si="39"/>
        <v>0</v>
      </c>
    </row>
    <row r="202" spans="1:23" ht="15.75" customHeight="1" hidden="1">
      <c r="A202" s="49" t="s">
        <v>115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64">
        <f>'[1]янв'!T203*2+'[1]март'!T203*4+'[1]июль'!T203*6</f>
        <v>0</v>
      </c>
      <c r="T202" s="48">
        <f t="shared" si="38"/>
        <v>0</v>
      </c>
      <c r="W202" s="48">
        <f t="shared" si="39"/>
        <v>0</v>
      </c>
    </row>
    <row r="203" spans="1:23" ht="15.75" customHeight="1" hidden="1">
      <c r="A203" s="49" t="s">
        <v>115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64">
        <f>'[1]янв'!T204*2+'[1]март'!T204*4+'[1]июль'!T204*6</f>
        <v>0</v>
      </c>
      <c r="T203" s="48">
        <f t="shared" si="38"/>
        <v>0</v>
      </c>
      <c r="W203" s="48">
        <f t="shared" si="39"/>
        <v>0</v>
      </c>
    </row>
    <row r="204" spans="1:23" ht="15.75" customHeight="1" hidden="1">
      <c r="A204" s="49" t="s">
        <v>115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64">
        <f>'[1]янв'!T205*2+'[1]март'!T205*4+'[1]июль'!T205*6</f>
        <v>0</v>
      </c>
      <c r="T204" s="48">
        <f t="shared" si="38"/>
        <v>0</v>
      </c>
      <c r="W204" s="48">
        <f t="shared" si="39"/>
        <v>0</v>
      </c>
    </row>
    <row r="205" spans="1:23" ht="15.75" customHeight="1" hidden="1">
      <c r="A205" s="49" t="s">
        <v>115</v>
      </c>
      <c r="B205" s="21">
        <f>SUM(C205:N205)</f>
        <v>147</v>
      </c>
      <c r="C205" s="21">
        <f aca="true" t="shared" si="42" ref="C205:N205">C206+C209+C210+C211+C212</f>
        <v>0</v>
      </c>
      <c r="D205" s="21">
        <f t="shared" si="42"/>
        <v>0</v>
      </c>
      <c r="E205" s="21">
        <f t="shared" si="42"/>
        <v>0</v>
      </c>
      <c r="F205" s="21">
        <f t="shared" si="42"/>
        <v>50</v>
      </c>
      <c r="G205" s="21">
        <f t="shared" si="42"/>
        <v>25</v>
      </c>
      <c r="H205" s="21">
        <f t="shared" si="42"/>
        <v>35</v>
      </c>
      <c r="I205" s="21">
        <f t="shared" si="42"/>
        <v>0</v>
      </c>
      <c r="J205" s="21">
        <f t="shared" si="42"/>
        <v>0</v>
      </c>
      <c r="K205" s="21">
        <f t="shared" si="42"/>
        <v>0</v>
      </c>
      <c r="L205" s="21">
        <f t="shared" si="42"/>
        <v>0</v>
      </c>
      <c r="M205" s="21">
        <f t="shared" si="42"/>
        <v>37</v>
      </c>
      <c r="N205" s="21">
        <f t="shared" si="42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64">
        <f>'[1]янв'!T206*2+'[1]март'!T206*4+'[1]июль'!T206*6</f>
        <v>0</v>
      </c>
      <c r="T205" s="48">
        <f t="shared" si="38"/>
        <v>0</v>
      </c>
      <c r="W205" s="48">
        <f t="shared" si="39"/>
        <v>0</v>
      </c>
    </row>
    <row r="206" spans="1:23" ht="15.75" customHeight="1" hidden="1">
      <c r="A206" s="49" t="s">
        <v>115</v>
      </c>
      <c r="B206" s="34">
        <f>SUM(C206:N206)</f>
        <v>0</v>
      </c>
      <c r="C206" s="34">
        <f aca="true" t="shared" si="43" ref="C206:N206">C207+C208</f>
        <v>0</v>
      </c>
      <c r="D206" s="34">
        <f t="shared" si="43"/>
        <v>0</v>
      </c>
      <c r="E206" s="34">
        <f t="shared" si="43"/>
        <v>0</v>
      </c>
      <c r="F206" s="34">
        <f t="shared" si="43"/>
        <v>0</v>
      </c>
      <c r="G206" s="34">
        <f t="shared" si="43"/>
        <v>0</v>
      </c>
      <c r="H206" s="34">
        <f t="shared" si="43"/>
        <v>0</v>
      </c>
      <c r="I206" s="34">
        <f t="shared" si="43"/>
        <v>0</v>
      </c>
      <c r="J206" s="34">
        <f t="shared" si="43"/>
        <v>0</v>
      </c>
      <c r="K206" s="34">
        <f t="shared" si="43"/>
        <v>0</v>
      </c>
      <c r="L206" s="34">
        <f t="shared" si="43"/>
        <v>0</v>
      </c>
      <c r="M206" s="34">
        <f t="shared" si="43"/>
        <v>0</v>
      </c>
      <c r="N206" s="34">
        <f t="shared" si="43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64">
        <f>'[1]янв'!T207*2+'[1]март'!T207*4+'[1]июль'!T207*6</f>
        <v>0</v>
      </c>
      <c r="T206" s="48">
        <f t="shared" si="38"/>
        <v>0</v>
      </c>
      <c r="W206" s="48">
        <f t="shared" si="39"/>
        <v>0</v>
      </c>
    </row>
    <row r="207" spans="1:23" ht="15.75" customHeight="1" hidden="1">
      <c r="A207" s="49" t="s">
        <v>115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64">
        <f>'[1]янв'!T208*2+'[1]март'!T208*4+'[1]июль'!T208*6</f>
        <v>0</v>
      </c>
      <c r="T207" s="48">
        <f t="shared" si="38"/>
        <v>0</v>
      </c>
      <c r="W207" s="48">
        <f t="shared" si="39"/>
        <v>0</v>
      </c>
    </row>
    <row r="208" spans="1:23" ht="15.75" customHeight="1" hidden="1">
      <c r="A208" s="49" t="s">
        <v>115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64">
        <f>'[1]янв'!T209*2+'[1]март'!T209*4+'[1]июль'!T209*6</f>
        <v>0</v>
      </c>
      <c r="T208" s="48">
        <f t="shared" si="38"/>
        <v>0</v>
      </c>
      <c r="W208" s="48">
        <f t="shared" si="39"/>
        <v>0</v>
      </c>
    </row>
    <row r="209" spans="1:23" ht="15.75" customHeight="1" hidden="1">
      <c r="A209" s="49" t="s">
        <v>115</v>
      </c>
      <c r="B209" s="3">
        <f>SUM(C209:N209)</f>
        <v>147</v>
      </c>
      <c r="C209" s="3"/>
      <c r="D209" s="3"/>
      <c r="E209" s="3"/>
      <c r="F209" s="3">
        <v>50</v>
      </c>
      <c r="G209" s="3">
        <v>25</v>
      </c>
      <c r="H209" s="3">
        <v>35</v>
      </c>
      <c r="I209" s="3"/>
      <c r="J209" s="3"/>
      <c r="K209" s="3"/>
      <c r="L209" s="3"/>
      <c r="M209" s="3">
        <v>37</v>
      </c>
      <c r="N209" s="3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64">
        <f>'[1]янв'!T210*2+'[1]март'!T210*4+'[1]июль'!T210*6</f>
        <v>0</v>
      </c>
      <c r="T209" s="48">
        <f t="shared" si="38"/>
        <v>0</v>
      </c>
      <c r="W209" s="48">
        <f t="shared" si="39"/>
        <v>0</v>
      </c>
    </row>
    <row r="210" spans="1:23" ht="15.75" customHeight="1" hidden="1">
      <c r="A210" s="49" t="s">
        <v>115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64">
        <f>'[1]янв'!T211*2+'[1]март'!T211*4+'[1]июль'!T211*6</f>
        <v>0</v>
      </c>
      <c r="T210" s="48">
        <f t="shared" si="38"/>
        <v>0</v>
      </c>
      <c r="W210" s="48">
        <f t="shared" si="39"/>
        <v>0</v>
      </c>
    </row>
    <row r="211" spans="1:23" ht="15.75" customHeight="1" hidden="1">
      <c r="A211" s="49" t="s">
        <v>115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64">
        <f>'[1]янв'!T212*2+'[1]март'!T212*4+'[1]июль'!T212*6</f>
        <v>0</v>
      </c>
      <c r="T211" s="48">
        <f t="shared" si="38"/>
        <v>0</v>
      </c>
      <c r="W211" s="48">
        <f t="shared" si="39"/>
        <v>0</v>
      </c>
    </row>
    <row r="212" spans="1:23" ht="15.75" customHeight="1" hidden="1">
      <c r="A212" s="49" t="s">
        <v>115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64">
        <f>'[1]янв'!T213*2+'[1]март'!T213*4+'[1]июль'!T213*6</f>
        <v>0</v>
      </c>
      <c r="T212" s="48">
        <f t="shared" si="38"/>
        <v>0</v>
      </c>
      <c r="W212" s="48">
        <f t="shared" si="39"/>
        <v>0</v>
      </c>
    </row>
    <row r="213" spans="1:23" ht="15.75" customHeight="1" hidden="1">
      <c r="A213" s="49" t="s">
        <v>115</v>
      </c>
      <c r="B213" s="21">
        <f>SUM(C213:N213)</f>
        <v>0</v>
      </c>
      <c r="C213" s="21">
        <f aca="true" t="shared" si="44" ref="C213:N213">C214+C215+C216+C217+C218+C219</f>
        <v>0</v>
      </c>
      <c r="D213" s="21">
        <f t="shared" si="44"/>
        <v>0</v>
      </c>
      <c r="E213" s="21">
        <f t="shared" si="44"/>
        <v>0</v>
      </c>
      <c r="F213" s="21">
        <f t="shared" si="44"/>
        <v>0</v>
      </c>
      <c r="G213" s="21">
        <f t="shared" si="44"/>
        <v>0</v>
      </c>
      <c r="H213" s="21">
        <f t="shared" si="44"/>
        <v>0</v>
      </c>
      <c r="I213" s="21">
        <f t="shared" si="44"/>
        <v>0</v>
      </c>
      <c r="J213" s="21">
        <f t="shared" si="44"/>
        <v>0</v>
      </c>
      <c r="K213" s="21">
        <f t="shared" si="44"/>
        <v>0</v>
      </c>
      <c r="L213" s="21">
        <f t="shared" si="44"/>
        <v>0</v>
      </c>
      <c r="M213" s="21">
        <f t="shared" si="44"/>
        <v>0</v>
      </c>
      <c r="N213" s="21">
        <f t="shared" si="44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64">
        <f>'[1]янв'!T214*2+'[1]март'!T214*4+'[1]июль'!T214*6</f>
        <v>0</v>
      </c>
      <c r="T213" s="48">
        <f t="shared" si="38"/>
        <v>0</v>
      </c>
      <c r="W213" s="48">
        <f t="shared" si="39"/>
        <v>0</v>
      </c>
    </row>
    <row r="214" spans="1:23" ht="15.75" customHeight="1" hidden="1">
      <c r="A214" s="49" t="s">
        <v>115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64">
        <f>'[1]янв'!T215*2+'[1]март'!T215*4+'[1]июль'!T215*6</f>
        <v>0</v>
      </c>
      <c r="T214" s="48">
        <f t="shared" si="38"/>
        <v>0</v>
      </c>
      <c r="W214" s="48">
        <f t="shared" si="39"/>
        <v>0</v>
      </c>
    </row>
    <row r="215" spans="1:23" ht="15.75" customHeight="1" hidden="1">
      <c r="A215" s="49" t="s">
        <v>115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64">
        <f>'[1]янв'!T216*2+'[1]март'!T216*4+'[1]июль'!T216*6</f>
        <v>0</v>
      </c>
      <c r="T215" s="48">
        <f t="shared" si="38"/>
        <v>0</v>
      </c>
      <c r="W215" s="48">
        <f t="shared" si="39"/>
        <v>0</v>
      </c>
    </row>
    <row r="216" spans="1:23" ht="15.75" customHeight="1" hidden="1">
      <c r="A216" s="49" t="s">
        <v>115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64">
        <f>'[1]янв'!T217*2+'[1]март'!T217*4+'[1]июль'!T217*6</f>
        <v>0</v>
      </c>
      <c r="T216" s="48">
        <f t="shared" si="38"/>
        <v>0</v>
      </c>
      <c r="W216" s="48">
        <f t="shared" si="39"/>
        <v>0</v>
      </c>
    </row>
    <row r="217" spans="1:23" ht="15.75" customHeight="1" hidden="1">
      <c r="A217" s="49" t="s">
        <v>115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64">
        <f>'[1]янв'!T218*2+'[1]март'!T218*4+'[1]июль'!T218*6</f>
        <v>0</v>
      </c>
      <c r="T217" s="48">
        <f t="shared" si="38"/>
        <v>0</v>
      </c>
      <c r="W217" s="48">
        <f t="shared" si="39"/>
        <v>0</v>
      </c>
    </row>
    <row r="218" spans="1:23" ht="15.75" customHeight="1" hidden="1">
      <c r="A218" s="49" t="s">
        <v>115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64">
        <f>'[1]янв'!T219*2+'[1]март'!T219*4+'[1]июль'!T219*6</f>
        <v>0</v>
      </c>
      <c r="T218" s="48">
        <f t="shared" si="38"/>
        <v>0</v>
      </c>
      <c r="W218" s="48">
        <f t="shared" si="39"/>
        <v>0</v>
      </c>
    </row>
    <row r="219" spans="1:23" ht="15.75" customHeight="1" hidden="1">
      <c r="A219" s="49" t="s">
        <v>115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64">
        <f>'[1]янв'!T220*2+'[1]март'!T220*4+'[1]июль'!T220*6</f>
        <v>0</v>
      </c>
      <c r="T219" s="48">
        <f t="shared" si="38"/>
        <v>0</v>
      </c>
      <c r="W219" s="48">
        <f t="shared" si="39"/>
        <v>0</v>
      </c>
    </row>
    <row r="220" spans="1:23" ht="15.75" customHeight="1" hidden="1">
      <c r="A220" s="49" t="s">
        <v>115</v>
      </c>
      <c r="B220" s="34">
        <v>0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64">
        <f>'[1]янв'!T221*2+'[1]март'!T221*4+'[1]июль'!T221*6</f>
        <v>0</v>
      </c>
      <c r="T220" s="48">
        <f t="shared" si="38"/>
        <v>0</v>
      </c>
      <c r="W220" s="48">
        <f t="shared" si="39"/>
        <v>0</v>
      </c>
    </row>
    <row r="221" spans="1:23" ht="15.75" customHeight="1" hidden="1">
      <c r="A221" s="49" t="s">
        <v>115</v>
      </c>
      <c r="B221" s="34">
        <v>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64">
        <f>'[1]янв'!T222*2+'[1]март'!T222*4+'[1]июль'!T222*6</f>
        <v>0</v>
      </c>
      <c r="T221" s="48">
        <f t="shared" si="38"/>
        <v>0</v>
      </c>
      <c r="W221" s="48">
        <f t="shared" si="39"/>
        <v>0</v>
      </c>
    </row>
    <row r="222" spans="1:23" ht="15.75" customHeight="1" hidden="1">
      <c r="A222" s="49" t="s">
        <v>115</v>
      </c>
      <c r="B222" s="34">
        <v>0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64">
        <f>'[1]янв'!T223*2+'[1]март'!T223*4+'[1]июль'!T223*6</f>
        <v>0</v>
      </c>
      <c r="T222" s="48">
        <f t="shared" si="38"/>
        <v>0</v>
      </c>
      <c r="W222" s="48">
        <f t="shared" si="39"/>
        <v>0</v>
      </c>
    </row>
    <row r="223" spans="1:23" ht="15.75" customHeight="1" hidden="1">
      <c r="A223" s="49" t="s">
        <v>115</v>
      </c>
      <c r="B223" s="34">
        <v>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64">
        <f>'[1]янв'!T224*2+'[1]март'!T224*4+'[1]июль'!T224*6</f>
        <v>0</v>
      </c>
      <c r="T223" s="48">
        <f t="shared" si="38"/>
        <v>0</v>
      </c>
      <c r="W223" s="48">
        <f t="shared" si="39"/>
        <v>0</v>
      </c>
    </row>
    <row r="224" spans="1:23" ht="15.75" customHeight="1" hidden="1">
      <c r="A224" s="49" t="s">
        <v>115</v>
      </c>
      <c r="B224" s="34">
        <v>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64">
        <f>'[1]янв'!T225*2+'[1]март'!T225*4+'[1]июль'!T225*6</f>
        <v>0</v>
      </c>
      <c r="T224" s="48">
        <f t="shared" si="38"/>
        <v>0</v>
      </c>
      <c r="W224" s="48">
        <f t="shared" si="39"/>
        <v>0</v>
      </c>
    </row>
    <row r="225" spans="1:23" ht="15.75" customHeight="1" hidden="1">
      <c r="A225" s="49" t="s">
        <v>115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64">
        <f>'[1]янв'!T226*2+'[1]март'!T226*4+'[1]июль'!T226*6</f>
        <v>53.3979999999999</v>
      </c>
      <c r="T225" s="48">
        <f t="shared" si="38"/>
        <v>0</v>
      </c>
      <c r="W225" s="48">
        <f t="shared" si="39"/>
        <v>0</v>
      </c>
    </row>
    <row r="226" spans="1:23" ht="15.75" customHeight="1" hidden="1">
      <c r="A226" s="49" t="s">
        <v>115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65">
        <f>'[1]янв'!T227*2+'[1]март'!T227*4+'[1]июль'!T227*6</f>
        <v>0</v>
      </c>
      <c r="T226" s="48">
        <f t="shared" si="38"/>
        <v>0</v>
      </c>
      <c r="W226" s="48">
        <f t="shared" si="39"/>
        <v>0</v>
      </c>
    </row>
    <row r="227" spans="1:23" ht="15.75" customHeight="1" hidden="1">
      <c r="A227" s="49" t="s">
        <v>115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8">
        <f>'[1]янв'!O228*2+'[1]март'!O228*4+'[1]июль'!O228*6</f>
        <v>0</v>
      </c>
      <c r="P227" s="62"/>
      <c r="Q227" s="62"/>
      <c r="R227" s="62">
        <v>0</v>
      </c>
      <c r="S227" s="51"/>
      <c r="T227" s="48">
        <f t="shared" si="38"/>
        <v>0</v>
      </c>
      <c r="W227" s="48">
        <f t="shared" si="39"/>
        <v>0</v>
      </c>
    </row>
    <row r="228" spans="1:23" ht="15.75" customHeight="1" hidden="1">
      <c r="A228" s="49" t="s">
        <v>115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8">
        <f>'[1]янв'!O229*2+'[1]март'!O229*4+'[1]июль'!O229*6</f>
        <v>8799.562</v>
      </c>
      <c r="P228" s="62">
        <f>614.459-O228</f>
        <v>-8185.103</v>
      </c>
      <c r="Q228" s="14"/>
      <c r="R228" s="14">
        <v>0</v>
      </c>
      <c r="T228" s="48">
        <f t="shared" si="38"/>
        <v>0</v>
      </c>
      <c r="W228" s="48">
        <f t="shared" si="39"/>
        <v>0</v>
      </c>
    </row>
    <row r="229" spans="1:23" ht="15.75" customHeight="1" hidden="1">
      <c r="A229" s="49" t="s">
        <v>115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8">
        <f>'[1]янв'!O230*2+'[1]март'!O230*4+'[1]июль'!O230*6</f>
        <v>2022.6480000000001</v>
      </c>
      <c r="P229" s="14"/>
      <c r="Q229" s="14"/>
      <c r="R229" s="14">
        <v>0</v>
      </c>
      <c r="T229" s="48">
        <f t="shared" si="38"/>
        <v>0</v>
      </c>
      <c r="W229" s="48">
        <f t="shared" si="39"/>
        <v>0</v>
      </c>
    </row>
    <row r="230" spans="1:23" ht="15.75" customHeight="1" hidden="1">
      <c r="A230" s="49" t="s">
        <v>115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8">
        <f>'[1]янв'!O231*2+'[1]март'!O231*4+'[1]июль'!O231*6</f>
        <v>4299.968</v>
      </c>
      <c r="P230" s="14">
        <f>109842+8042</f>
        <v>117884</v>
      </c>
      <c r="Q230" s="14"/>
      <c r="R230" s="14">
        <v>0</v>
      </c>
      <c r="T230" s="48">
        <f t="shared" si="38"/>
        <v>0</v>
      </c>
      <c r="W230" s="48">
        <f t="shared" si="39"/>
        <v>0</v>
      </c>
    </row>
    <row r="231" spans="1:23" ht="15.75" customHeight="1" hidden="1">
      <c r="A231" s="49" t="s">
        <v>115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8">
        <f>'[1]янв'!O232*2+'[1]март'!O232*4+'[1]июль'!O232*6</f>
        <v>0</v>
      </c>
      <c r="P231" s="14"/>
      <c r="Q231" s="14"/>
      <c r="R231" s="14">
        <v>0</v>
      </c>
      <c r="T231" s="48">
        <f t="shared" si="38"/>
        <v>0</v>
      </c>
      <c r="W231" s="48">
        <f t="shared" si="39"/>
        <v>0</v>
      </c>
    </row>
    <row r="232" spans="1:23" ht="15.75" customHeight="1" hidden="1">
      <c r="A232" s="49" t="s">
        <v>115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8">
        <f>'[1]янв'!O233*2+'[1]март'!O233*4+'[1]июль'!O233*6</f>
        <v>1368408</v>
      </c>
      <c r="P232" s="14"/>
      <c r="Q232" s="14"/>
      <c r="R232" s="14">
        <v>0</v>
      </c>
      <c r="T232" s="48">
        <f t="shared" si="38"/>
        <v>0</v>
      </c>
      <c r="W232" s="48">
        <f t="shared" si="39"/>
        <v>0</v>
      </c>
    </row>
    <row r="233" spans="1:23" ht="15.75" customHeight="1" hidden="1">
      <c r="A233" s="49" t="s">
        <v>115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8">
        <f>'[1]янв'!O234*2+'[1]март'!O234*4+'[1]июль'!O234*6</f>
        <v>971.3639999999999</v>
      </c>
      <c r="P233" s="14"/>
      <c r="Q233" s="14"/>
      <c r="R233" s="14">
        <v>0</v>
      </c>
      <c r="T233" s="48">
        <f t="shared" si="38"/>
        <v>0</v>
      </c>
      <c r="W233" s="48">
        <f t="shared" si="39"/>
        <v>0</v>
      </c>
    </row>
    <row r="234" spans="1:23" ht="15.75" customHeight="1" hidden="1">
      <c r="A234" s="49" t="s">
        <v>115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8">
        <f>'[1]янв'!O235*2+'[1]март'!O235*4+'[1]июль'!O235*6</f>
        <v>0</v>
      </c>
      <c r="P234" s="14"/>
      <c r="Q234" s="14"/>
      <c r="R234" s="14">
        <v>0</v>
      </c>
      <c r="T234" s="48">
        <f t="shared" si="38"/>
        <v>0</v>
      </c>
      <c r="W234" s="48">
        <f t="shared" si="39"/>
        <v>0</v>
      </c>
    </row>
    <row r="235" spans="1:23" ht="15.75" customHeight="1" hidden="1">
      <c r="A235" s="49" t="s">
        <v>115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8">
        <f>'[1]янв'!O236*2+'[1]март'!O236*4+'[1]июль'!O236*6</f>
        <v>0</v>
      </c>
      <c r="P235" s="14"/>
      <c r="Q235" s="14"/>
      <c r="R235" s="14">
        <v>0</v>
      </c>
      <c r="T235" s="48">
        <f t="shared" si="38"/>
        <v>0</v>
      </c>
      <c r="W235" s="48">
        <f t="shared" si="39"/>
        <v>0</v>
      </c>
    </row>
    <row r="236" spans="1:23" ht="15.75" customHeight="1" hidden="1">
      <c r="A236" s="49" t="s">
        <v>115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8">
        <f>'[1]янв'!O237*2+'[1]март'!O237*4+'[1]июль'!O237*6</f>
        <v>8656.118</v>
      </c>
      <c r="P236" s="14" t="s">
        <v>103</v>
      </c>
      <c r="Q236" s="14"/>
      <c r="R236" s="14">
        <v>0</v>
      </c>
      <c r="T236" s="48">
        <f t="shared" si="38"/>
        <v>0</v>
      </c>
      <c r="W236" s="48">
        <f t="shared" si="39"/>
        <v>0</v>
      </c>
    </row>
    <row r="237" spans="1:23" ht="15.75" customHeight="1" hidden="1">
      <c r="A237" s="49" t="s">
        <v>115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8">
        <f>'[1]янв'!O238*2+'[1]март'!O238*4+'[1]июль'!O238*6</f>
        <v>1993.77</v>
      </c>
      <c r="P237" s="14" t="s">
        <v>104</v>
      </c>
      <c r="Q237" s="14"/>
      <c r="R237" s="14">
        <v>0</v>
      </c>
      <c r="T237" s="48">
        <f t="shared" si="38"/>
        <v>0</v>
      </c>
      <c r="W237" s="48">
        <f t="shared" si="39"/>
        <v>0</v>
      </c>
    </row>
    <row r="238" spans="1:23" ht="15.75" customHeight="1" hidden="1">
      <c r="A238" s="49" t="s">
        <v>115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8">
        <f>'[1]янв'!O239*2+'[1]март'!O239*4+'[1]июль'!O239*6</f>
        <v>4203.452</v>
      </c>
      <c r="P238" s="14" t="s">
        <v>105</v>
      </c>
      <c r="Q238" s="14"/>
      <c r="R238" s="14">
        <v>0</v>
      </c>
      <c r="T238" s="48">
        <f t="shared" si="38"/>
        <v>0</v>
      </c>
      <c r="W238" s="48">
        <f t="shared" si="39"/>
        <v>0</v>
      </c>
    </row>
    <row r="239" spans="1:23" ht="15.75" customHeight="1" hidden="1">
      <c r="A239" s="49" t="s">
        <v>115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8">
        <f>'[1]янв'!O240*2+'[1]март'!O240*4+'[1]июль'!O240*6</f>
        <v>0</v>
      </c>
      <c r="P239" s="14"/>
      <c r="Q239" s="14"/>
      <c r="R239" s="14">
        <v>0</v>
      </c>
      <c r="T239" s="48">
        <f t="shared" si="38"/>
        <v>0</v>
      </c>
      <c r="W239" s="48">
        <f t="shared" si="39"/>
        <v>0</v>
      </c>
    </row>
    <row r="240" spans="1:23" ht="15.75" customHeight="1" hidden="1">
      <c r="A240" s="49" t="s">
        <v>115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8">
        <f>'[1]янв'!O241*2+'[1]март'!O241*4+'[1]июль'!O241*6</f>
        <v>8826.486</v>
      </c>
      <c r="P240" s="72" t="s">
        <v>106</v>
      </c>
      <c r="Q240" s="72"/>
      <c r="R240" s="72">
        <v>0</v>
      </c>
      <c r="S240" s="52"/>
      <c r="T240" s="48">
        <f t="shared" si="38"/>
        <v>0</v>
      </c>
      <c r="W240" s="48">
        <f t="shared" si="39"/>
        <v>0</v>
      </c>
    </row>
    <row r="241" spans="1:23" ht="15.75" customHeight="1" hidden="1">
      <c r="A241" s="49" t="s">
        <v>115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8">
        <f>'[1]янв'!O242*2+'[1]март'!O242*4+'[1]июль'!O242*6</f>
        <v>2028.067508</v>
      </c>
      <c r="P241" s="62" t="s">
        <v>104</v>
      </c>
      <c r="Q241" s="62"/>
      <c r="R241" s="62">
        <v>0</v>
      </c>
      <c r="T241" s="48">
        <f t="shared" si="38"/>
        <v>0</v>
      </c>
      <c r="W241" s="48">
        <f t="shared" si="39"/>
        <v>0</v>
      </c>
    </row>
    <row r="242" spans="1:23" ht="15.75" customHeight="1" hidden="1">
      <c r="A242" s="49" t="s">
        <v>115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8">
        <f>'[1]янв'!O243*2+'[1]март'!O243*4+'[1]июль'!O243*6</f>
        <v>0</v>
      </c>
      <c r="P242" s="14"/>
      <c r="Q242" s="14"/>
      <c r="R242" s="14">
        <v>0</v>
      </c>
      <c r="T242" s="48">
        <f t="shared" si="38"/>
        <v>0</v>
      </c>
      <c r="W242" s="48">
        <f t="shared" si="39"/>
        <v>0</v>
      </c>
    </row>
    <row r="243" spans="1:23" ht="15.75" customHeight="1" hidden="1">
      <c r="A243" s="49" t="s">
        <v>115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8">
        <f>'[1]янв'!O244*2+'[1]март'!O244*4+'[1]июль'!O244*6</f>
        <v>1691.694</v>
      </c>
      <c r="P243" s="14" t="s">
        <v>107</v>
      </c>
      <c r="Q243" s="14"/>
      <c r="R243" s="14">
        <v>0</v>
      </c>
      <c r="T243" s="48">
        <f t="shared" si="38"/>
        <v>0</v>
      </c>
      <c r="W243" s="48">
        <f t="shared" si="39"/>
        <v>0</v>
      </c>
    </row>
    <row r="244" spans="1:23" ht="15.75" customHeight="1" hidden="1">
      <c r="A244" s="49" t="s">
        <v>115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8">
        <f>'[1]янв'!O245*2+'[1]март'!O245*4+'[1]июль'!O245*6</f>
        <v>8826.486</v>
      </c>
      <c r="P244" s="62" t="s">
        <v>103</v>
      </c>
      <c r="Q244" s="14"/>
      <c r="R244" s="14">
        <v>0</v>
      </c>
      <c r="T244" s="48">
        <f aca="true" t="shared" si="45" ref="T244:T256">R244*W244*6/1000</f>
        <v>0</v>
      </c>
      <c r="W244" s="48">
        <f aca="true" t="shared" si="46" ref="W244:W256">U244+V244</f>
        <v>0</v>
      </c>
    </row>
    <row r="245" spans="1:23" ht="15.75" customHeight="1" hidden="1">
      <c r="A245" s="49" t="s">
        <v>115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8">
        <f>'[1]янв'!O246*2+'[1]март'!O246*4+'[1]июль'!O246*6</f>
        <v>2022.6480000000001</v>
      </c>
      <c r="P245" s="14" t="s">
        <v>104</v>
      </c>
      <c r="Q245" s="14"/>
      <c r="R245" s="14">
        <v>0</v>
      </c>
      <c r="T245" s="48">
        <f t="shared" si="45"/>
        <v>0</v>
      </c>
      <c r="W245" s="48">
        <f t="shared" si="46"/>
        <v>0</v>
      </c>
    </row>
    <row r="246" spans="1:23" ht="15.75" customHeight="1" hidden="1">
      <c r="A246" s="49" t="s">
        <v>115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8">
        <f>'[1]янв'!O247*2+'[1]март'!O247*4+'[1]июль'!O247*6</f>
        <v>6073.58</v>
      </c>
      <c r="P246" s="14"/>
      <c r="Q246" s="14"/>
      <c r="R246" s="14">
        <v>0</v>
      </c>
      <c r="T246" s="48">
        <f t="shared" si="45"/>
        <v>0</v>
      </c>
      <c r="W246" s="48">
        <f t="shared" si="46"/>
        <v>0</v>
      </c>
    </row>
    <row r="247" spans="1:23" ht="15.75" customHeight="1" hidden="1">
      <c r="A247" s="49" t="s">
        <v>115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8">
        <f>'[1]янв'!O248*2+'[1]март'!O248*4+'[1]июль'!O248*6</f>
        <v>1431.432</v>
      </c>
      <c r="P247" s="62"/>
      <c r="Q247" s="14"/>
      <c r="R247" s="14">
        <v>0</v>
      </c>
      <c r="T247" s="48">
        <f t="shared" si="45"/>
        <v>0</v>
      </c>
      <c r="W247" s="48">
        <f t="shared" si="46"/>
        <v>0</v>
      </c>
    </row>
    <row r="248" spans="1:23" ht="15.75" customHeight="1" hidden="1">
      <c r="A248" s="49" t="s">
        <v>115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8">
        <f>'[1]янв'!O249*2+'[1]март'!O249*4+'[1]июль'!O249*6</f>
        <v>4379.674</v>
      </c>
      <c r="P248" s="14" t="s">
        <v>107</v>
      </c>
      <c r="Q248" s="14"/>
      <c r="R248" s="14">
        <v>0</v>
      </c>
      <c r="T248" s="48">
        <f t="shared" si="45"/>
        <v>0</v>
      </c>
      <c r="W248" s="48">
        <f t="shared" si="46"/>
        <v>0</v>
      </c>
    </row>
    <row r="249" spans="1:23" ht="15.75" customHeight="1" hidden="1">
      <c r="A249" s="49" t="s">
        <v>115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8">
        <f>'[1]янв'!O250*2+'[1]март'!O250*4+'[1]июль'!O250*6</f>
        <v>8826.486</v>
      </c>
      <c r="P249" s="14"/>
      <c r="Q249" s="14"/>
      <c r="R249" s="14">
        <v>0</v>
      </c>
      <c r="T249" s="48">
        <f t="shared" si="45"/>
        <v>0</v>
      </c>
      <c r="W249" s="48">
        <f t="shared" si="46"/>
        <v>0</v>
      </c>
    </row>
    <row r="250" spans="1:23" ht="15.75" customHeight="1" hidden="1">
      <c r="A250" s="49" t="s">
        <v>115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8">
        <f>'[1]янв'!O251*2+'[1]март'!O251*4+'[1]июль'!O251*6</f>
        <v>2028.067508</v>
      </c>
      <c r="P250" s="14"/>
      <c r="Q250" s="14"/>
      <c r="R250" s="14">
        <v>0</v>
      </c>
      <c r="T250" s="48">
        <f t="shared" si="45"/>
        <v>0</v>
      </c>
      <c r="W250" s="48">
        <f t="shared" si="46"/>
        <v>0</v>
      </c>
    </row>
    <row r="251" spans="1:23" ht="15.75" customHeight="1" hidden="1">
      <c r="A251" s="49" t="s">
        <v>115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8">
        <f>'[1]янв'!O252*2+'[1]март'!O252*4+'[1]июль'!O252*6</f>
        <v>0</v>
      </c>
      <c r="P251" s="14"/>
      <c r="Q251" s="14"/>
      <c r="R251" s="14">
        <v>0</v>
      </c>
      <c r="T251" s="48">
        <f t="shared" si="45"/>
        <v>0</v>
      </c>
      <c r="W251" s="48">
        <f t="shared" si="46"/>
        <v>0</v>
      </c>
    </row>
    <row r="252" spans="1:23" ht="15.75" customHeight="1" hidden="1">
      <c r="A252" s="49" t="s">
        <v>115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8">
        <f>'[1]янв'!O253*2+'[1]март'!O253*4+'[1]июль'!O253*6</f>
        <v>3430.666</v>
      </c>
      <c r="P252" s="62" t="s">
        <v>108</v>
      </c>
      <c r="Q252" s="14"/>
      <c r="R252" s="14">
        <v>0</v>
      </c>
      <c r="T252" s="48">
        <f t="shared" si="45"/>
        <v>0</v>
      </c>
      <c r="W252" s="48">
        <f t="shared" si="46"/>
        <v>0</v>
      </c>
    </row>
    <row r="253" spans="1:23" ht="15.75" customHeight="1" hidden="1">
      <c r="A253" s="49" t="s">
        <v>115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8">
        <f>'[1]янв'!O254*2+'[1]март'!O254*4+'[1]июль'!O254*6</f>
        <v>772.7860000000001</v>
      </c>
      <c r="P253" s="14" t="s">
        <v>109</v>
      </c>
      <c r="Q253" s="14"/>
      <c r="R253" s="14">
        <v>0</v>
      </c>
      <c r="T253" s="48">
        <f t="shared" si="45"/>
        <v>0</v>
      </c>
      <c r="W253" s="48">
        <f t="shared" si="46"/>
        <v>0</v>
      </c>
    </row>
    <row r="254" spans="1:23" ht="15.75" customHeight="1" hidden="1">
      <c r="A254" s="49" t="s">
        <v>115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8">
        <f>'[1]янв'!O255*2+'[1]март'!O255*4+'[1]июль'!O255*6</f>
        <v>4203.452</v>
      </c>
      <c r="P254" s="14"/>
      <c r="Q254" s="14"/>
      <c r="R254" s="14">
        <v>0</v>
      </c>
      <c r="T254" s="48">
        <f t="shared" si="45"/>
        <v>0</v>
      </c>
      <c r="W254" s="48">
        <f t="shared" si="46"/>
        <v>0</v>
      </c>
    </row>
    <row r="255" spans="1:23" ht="15.75" customHeight="1" hidden="1">
      <c r="A255" s="49" t="s">
        <v>115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8">
        <f>'[1]янв'!O256*2+'[1]март'!O256*4+'[1]июль'!O256*6</f>
        <v>1700.328</v>
      </c>
      <c r="P255" s="14"/>
      <c r="Q255" s="14"/>
      <c r="R255" s="14">
        <v>0</v>
      </c>
      <c r="T255" s="48">
        <f t="shared" si="45"/>
        <v>0</v>
      </c>
      <c r="W255" s="48">
        <f t="shared" si="46"/>
        <v>0</v>
      </c>
    </row>
    <row r="256" spans="1:23" ht="15.75" customHeight="1" hidden="1">
      <c r="A256" s="49" t="s">
        <v>115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8">
        <f>'[1]янв'!O257*2+'[1]март'!O257*4+'[1]июль'!O257*6</f>
        <v>-2503.124</v>
      </c>
      <c r="P256" s="14"/>
      <c r="Q256" s="14"/>
      <c r="R256" s="14">
        <v>0</v>
      </c>
      <c r="T256" s="48">
        <f t="shared" si="45"/>
        <v>0</v>
      </c>
      <c r="W256" s="48">
        <f t="shared" si="46"/>
        <v>0</v>
      </c>
    </row>
    <row r="257" spans="1:18" ht="15.75" customHeight="1">
      <c r="A257" s="61" t="s">
        <v>114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62"/>
      <c r="P257" s="14"/>
      <c r="Q257" s="63">
        <v>3.27</v>
      </c>
      <c r="R257" s="73">
        <v>3.94</v>
      </c>
    </row>
    <row r="258" ht="15.75" customHeight="1">
      <c r="O258" s="5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2021-02-10T08:33:16Z</cp:lastPrinted>
  <dcterms:created xsi:type="dcterms:W3CDTF">2017-03-23T11:45:29Z</dcterms:created>
  <dcterms:modified xsi:type="dcterms:W3CDTF">2021-08-20T13:07:52Z</dcterms:modified>
  <cp:category/>
  <cp:version/>
  <cp:contentType/>
  <cp:contentStatus/>
</cp:coreProperties>
</file>