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'2020'!$A$1:$S$114</definedName>
  </definedNames>
  <calcPr fullCalcOnLoad="1"/>
</workbook>
</file>

<file path=xl/sharedStrings.xml><?xml version="1.0" encoding="utf-8"?>
<sst xmlns="http://schemas.openxmlformats.org/spreadsheetml/2006/main" count="132" uniqueCount="112">
  <si>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</si>
  <si>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</si>
  <si>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</si>
  <si>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</si>
  <si>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</si>
  <si>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</si>
  <si>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</si>
  <si>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</si>
  <si>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</si>
  <si>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</si>
  <si>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</si>
  <si>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</si>
  <si>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</si>
  <si>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</si>
  <si>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</si>
  <si>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</si>
  <si>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</si>
  <si>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</si>
  <si>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</si>
  <si>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</si>
  <si>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</si>
  <si>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</si>
  <si>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</si>
  <si>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</si>
  <si>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</si>
  <si>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</si>
  <si>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</si>
  <si>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</si>
  <si>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</si>
  <si>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</si>
  <si>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</si>
  <si>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</si>
  <si>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</si>
  <si>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</si>
  <si>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</si>
  <si>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</si>
  <si>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</si>
  <si>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</si>
  <si>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</si>
  <si>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</si>
  <si>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</si>
  <si>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</si>
  <si>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</si>
  <si>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</si>
  <si>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</si>
  <si>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</si>
  <si>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</si>
  <si>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</si>
  <si>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</si>
  <si>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</si>
  <si>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</si>
  <si>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</si>
  <si>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</si>
  <si>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</si>
  <si>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</si>
  <si>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</si>
  <si>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</si>
  <si>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</si>
  <si>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</si>
  <si>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</si>
  <si>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</si>
  <si>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</si>
  <si>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</si>
  <si>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</si>
  <si>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</si>
  <si>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</si>
  <si>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</si>
  <si>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</si>
  <si>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</si>
  <si>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</si>
  <si>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</si>
  <si>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</si>
  <si>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</si>
  <si>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</si>
  <si>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</si>
  <si>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</si>
  <si>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</si>
  <si>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</si>
  <si>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</si>
  <si>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</si>
  <si>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</si>
  <si>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</si>
  <si>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</si>
  <si>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</si>
  <si>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</si>
  <si>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</si>
  <si>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</si>
  <si>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</si>
  <si>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</si>
  <si>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</si>
  <si>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</si>
  <si>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</si>
  <si>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</si>
  <si>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</si>
  <si>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</si>
  <si>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</si>
  <si>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</si>
  <si>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</si>
  <si>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</si>
  <si>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</si>
  <si>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</si>
  <si>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</si>
  <si>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</si>
  <si>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</si>
  <si>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</si>
  <si>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</si>
  <si>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Г13</t>
  </si>
  <si>
    <t>Содержание лифта</t>
  </si>
  <si>
    <t>Электроэнергия, норматив на 1м2</t>
  </si>
  <si>
    <t xml:space="preserve"> руб./м2</t>
  </si>
  <si>
    <t>РРКЦ, банк</t>
  </si>
  <si>
    <t>Тариф  МКД № 12 по ул. Гостенской с 01.07.2022. 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</si>
</sst>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76" fontId="46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  <cell r="R10">
            <v>9.129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  <cell r="R17">
            <v>2.761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  <cell r="R43">
            <v>1.024</v>
          </cell>
        </row>
        <row r="44">
          <cell r="O44">
            <v>24.8</v>
          </cell>
          <cell r="P44">
            <v>3.087</v>
          </cell>
          <cell r="Q44">
            <v>3.091</v>
          </cell>
          <cell r="R44">
            <v>1.024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  <cell r="R71">
            <v>0.82</v>
          </cell>
        </row>
        <row r="77">
          <cell r="O77">
            <v>19.86</v>
          </cell>
          <cell r="P77">
            <v>2.472</v>
          </cell>
          <cell r="Q77">
            <v>2.475</v>
          </cell>
          <cell r="R77">
            <v>0.82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  <cell r="R80">
            <v>0.396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  <cell r="R81">
            <v>0.021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  <cell r="R82">
            <v>0.1</v>
          </cell>
        </row>
        <row r="83">
          <cell r="O83">
            <v>2.328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  <cell r="R84">
            <v>0.255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  <cell r="R85">
            <v>8.829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  <cell r="R86">
            <v>5.674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  <cell r="R87">
            <v>1.878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  <cell r="R88">
            <v>0.378</v>
          </cell>
        </row>
        <row r="89">
          <cell r="O89">
            <v>40.622</v>
          </cell>
          <cell r="P89">
            <v>2.614</v>
          </cell>
          <cell r="Q89">
            <v>6.314</v>
          </cell>
          <cell r="R89">
            <v>0.899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71.945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298.005</v>
          </cell>
          <cell r="P96">
            <v>20.55</v>
          </cell>
          <cell r="Q96">
            <v>28.909</v>
          </cell>
          <cell r="R96">
            <v>17.189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  <cell r="R97">
            <v>12.424</v>
          </cell>
        </row>
        <row r="98">
          <cell r="O98">
            <v>43.284</v>
          </cell>
          <cell r="P98">
            <v>2.985</v>
          </cell>
          <cell r="Q98">
            <v>4.199</v>
          </cell>
          <cell r="R98">
            <v>2.497</v>
          </cell>
        </row>
        <row r="99">
          <cell r="O99">
            <v>13.925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13.884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11.508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  <cell r="R102">
            <v>3.4200000000000004</v>
          </cell>
        </row>
        <row r="103">
          <cell r="O103">
            <v>24.338</v>
          </cell>
          <cell r="P103">
            <v>2.579</v>
          </cell>
          <cell r="Q103">
            <v>2.686</v>
          </cell>
          <cell r="R103">
            <v>0.903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  <cell r="R105">
            <v>1.201</v>
          </cell>
        </row>
        <row r="106">
          <cell r="O106">
            <v>2.576</v>
          </cell>
          <cell r="P106">
            <v>0.273</v>
          </cell>
          <cell r="Q106">
            <v>0.284</v>
          </cell>
          <cell r="R106">
            <v>0.096</v>
          </cell>
        </row>
        <row r="107">
          <cell r="O107">
            <v>2.143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0.432</v>
          </cell>
          <cell r="P108">
            <v>0.046</v>
          </cell>
          <cell r="Q108">
            <v>0.048</v>
          </cell>
          <cell r="R108">
            <v>0.016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16.698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  <cell r="R112">
            <v>1.6809999999999998</v>
          </cell>
        </row>
        <row r="113">
          <cell r="O113">
            <v>26.4</v>
          </cell>
          <cell r="P113">
            <v>2.152</v>
          </cell>
          <cell r="Q113">
            <v>2.913</v>
          </cell>
          <cell r="R113">
            <v>1.313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  <cell r="R114">
            <v>0.354</v>
          </cell>
        </row>
        <row r="115">
          <cell r="O115">
            <v>0.278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  <cell r="R10">
            <v>9.129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</v>
          </cell>
          <cell r="P17">
            <v>4.424</v>
          </cell>
          <cell r="Q17">
            <v>5.988</v>
          </cell>
          <cell r="R17">
            <v>2.699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  <cell r="R43">
            <v>1.288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  <cell r="R44">
            <v>1.288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  <cell r="R71">
            <v>0.965</v>
          </cell>
        </row>
        <row r="77">
          <cell r="O77">
            <v>19.86</v>
          </cell>
          <cell r="P77">
            <v>1.582</v>
          </cell>
          <cell r="Q77">
            <v>2.142</v>
          </cell>
          <cell r="R77">
            <v>0.965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  <cell r="R80">
            <v>0.3975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  <cell r="R81">
            <v>0.021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  <cell r="R82">
            <v>0.1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  <cell r="R84">
            <v>0.2565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  <cell r="R85">
            <v>8.828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  <cell r="R86">
            <v>5.673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  <cell r="R87">
            <v>1.879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  <cell r="R88">
            <v>0.378</v>
          </cell>
        </row>
        <row r="89">
          <cell r="O89">
            <v>41.638</v>
          </cell>
          <cell r="P89">
            <v>2.615</v>
          </cell>
          <cell r="Q89">
            <v>6.314</v>
          </cell>
          <cell r="R89">
            <v>0.898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73.106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398.239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31.275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  <cell r="R96">
            <v>17.189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  <cell r="R97">
            <v>12.424</v>
          </cell>
        </row>
        <row r="98">
          <cell r="O98">
            <v>44.673</v>
          </cell>
          <cell r="P98">
            <v>2.984</v>
          </cell>
          <cell r="Q98">
            <v>4.199</v>
          </cell>
          <cell r="R98">
            <v>2.497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11.876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  <cell r="R102">
            <v>3.4200000000000004</v>
          </cell>
        </row>
        <row r="103">
          <cell r="O103">
            <v>24.906</v>
          </cell>
          <cell r="P103">
            <v>2.578</v>
          </cell>
          <cell r="Q103">
            <v>2.686</v>
          </cell>
          <cell r="R103">
            <v>0.903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  <cell r="R105">
            <v>1.201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  <cell r="R106">
            <v>0.096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0.443</v>
          </cell>
          <cell r="P108">
            <v>0.047</v>
          </cell>
          <cell r="Q108">
            <v>0.049</v>
          </cell>
          <cell r="R108">
            <v>0.016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46.491</v>
          </cell>
          <cell r="P112">
            <v>4.8</v>
          </cell>
          <cell r="Q112">
            <v>4.841</v>
          </cell>
          <cell r="R112">
            <v>1.6809999999999998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  <cell r="R113">
            <v>1.313</v>
          </cell>
        </row>
        <row r="114">
          <cell r="O114">
            <v>19.071</v>
          </cell>
          <cell r="P114">
            <v>2.624</v>
          </cell>
          <cell r="Q114">
            <v>1.896</v>
          </cell>
          <cell r="R114">
            <v>0.354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  <cell r="R6">
            <v>66.056</v>
          </cell>
        </row>
        <row r="10">
          <cell r="O10">
            <v>198.086</v>
          </cell>
          <cell r="P10">
            <v>15.813</v>
          </cell>
          <cell r="Q10">
            <v>21.493</v>
          </cell>
          <cell r="R10">
            <v>9.622</v>
          </cell>
        </row>
        <row r="16">
          <cell r="O16">
            <v>172.309</v>
          </cell>
          <cell r="P16">
            <v>23.244</v>
          </cell>
          <cell r="Q16">
            <v>21.595</v>
          </cell>
          <cell r="R16">
            <v>6.386</v>
          </cell>
        </row>
        <row r="17">
          <cell r="O17">
            <v>58.504</v>
          </cell>
          <cell r="P17">
            <v>4.663</v>
          </cell>
          <cell r="Q17">
            <v>6.311</v>
          </cell>
          <cell r="R17">
            <v>2.845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  <cell r="R43">
            <v>1.358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  <cell r="R44">
            <v>1.358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  <cell r="R71">
            <v>1.017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  <cell r="R77">
            <v>1.017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  <cell r="R80">
            <v>0.41800000000000004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  <cell r="R81">
            <v>0.022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  <cell r="R82">
            <v>0.105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  <cell r="R83">
            <v>0.021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  <cell r="R84">
            <v>0.27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  <cell r="R85">
            <v>9.306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  <cell r="R86">
            <v>5.979</v>
          </cell>
        </row>
        <row r="87">
          <cell r="O87">
            <v>72.041</v>
          </cell>
          <cell r="P87">
            <v>5.761</v>
          </cell>
          <cell r="Q87">
            <v>6.523</v>
          </cell>
          <cell r="R87">
            <v>1.981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  <cell r="R88">
            <v>0.399</v>
          </cell>
        </row>
        <row r="89">
          <cell r="O89">
            <v>43.888</v>
          </cell>
          <cell r="P89">
            <v>2.756</v>
          </cell>
          <cell r="Q89">
            <v>6.655</v>
          </cell>
          <cell r="R89">
            <v>0.947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  <cell r="R90">
            <v>34.883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  <cell r="R91">
            <v>4.631</v>
          </cell>
        </row>
        <row r="92">
          <cell r="O92">
            <v>419.744</v>
          </cell>
          <cell r="P92">
            <v>28.788</v>
          </cell>
          <cell r="Q92">
            <v>51.039</v>
          </cell>
          <cell r="R92">
            <v>24.081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  <cell r="R93">
            <v>4.843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  <cell r="R94">
            <v>1.328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  <cell r="R96">
            <v>18.117</v>
          </cell>
        </row>
        <row r="97">
          <cell r="O97">
            <v>234.319</v>
          </cell>
          <cell r="P97">
            <v>15.655</v>
          </cell>
          <cell r="Q97">
            <v>22.024</v>
          </cell>
          <cell r="R97">
            <v>13.095</v>
          </cell>
        </row>
        <row r="98">
          <cell r="O98">
            <v>47.087</v>
          </cell>
          <cell r="P98">
            <v>3.145</v>
          </cell>
          <cell r="Q98">
            <v>4.427</v>
          </cell>
          <cell r="R98">
            <v>2.632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  <cell r="R99">
            <v>0.846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  <cell r="R100">
            <v>0.844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  <cell r="R101">
            <v>0.7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  <cell r="R102">
            <v>3.6049999999999995</v>
          </cell>
        </row>
        <row r="103">
          <cell r="O103">
            <v>25.252</v>
          </cell>
          <cell r="P103">
            <v>2.717</v>
          </cell>
          <cell r="Q103">
            <v>2.831</v>
          </cell>
          <cell r="R103">
            <v>0.952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  <cell r="R105">
            <v>1.266</v>
          </cell>
        </row>
        <row r="106">
          <cell r="O106">
            <v>2.776</v>
          </cell>
          <cell r="P106">
            <v>0.287</v>
          </cell>
          <cell r="Q106">
            <v>0.299</v>
          </cell>
          <cell r="R106">
            <v>0.101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  <cell r="R107">
            <v>0.084</v>
          </cell>
        </row>
        <row r="108">
          <cell r="O108">
            <v>0.463918</v>
          </cell>
          <cell r="P108">
            <v>0.046</v>
          </cell>
          <cell r="Q108">
            <v>0.052</v>
          </cell>
          <cell r="R108">
            <v>0.017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  <cell r="R109">
            <v>0.014</v>
          </cell>
        </row>
        <row r="110">
          <cell r="O110">
            <v>3.351</v>
          </cell>
          <cell r="P110">
            <v>0.347</v>
          </cell>
          <cell r="Q110">
            <v>0.362</v>
          </cell>
          <cell r="R110">
            <v>0.121</v>
          </cell>
        </row>
        <row r="111">
          <cell r="O111">
            <v>17.015</v>
          </cell>
          <cell r="P111">
            <v>1.594</v>
          </cell>
          <cell r="Q111">
            <v>2.006</v>
          </cell>
          <cell r="R111">
            <v>0.866</v>
          </cell>
        </row>
        <row r="112">
          <cell r="O112">
            <v>49.002</v>
          </cell>
          <cell r="P112">
            <v>5.059</v>
          </cell>
          <cell r="Q112">
            <v>5.102</v>
          </cell>
          <cell r="R112">
            <v>1.7719999999999998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  <cell r="R113">
            <v>1.384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  <cell r="R114">
            <v>0.373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  <cell r="R115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Q3">
            <v>11015.7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102" sqref="A102:IV102"/>
      <selection pane="topRight" activeCell="AB86" sqref="AB86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2" width="0" style="0" hidden="1" customWidth="1"/>
    <col min="23" max="23" width="9.57421875" style="0" bestFit="1" customWidth="1"/>
  </cols>
  <sheetData>
    <row r="1" spans="1:19" ht="39" customHeight="1">
      <c r="A1" s="68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10" t="s">
        <v>14</v>
      </c>
      <c r="R2" s="47" t="s">
        <v>109</v>
      </c>
      <c r="S2" s="47" t="s">
        <v>106</v>
      </c>
      <c r="T2">
        <f>'[2]ноябрь'!$Q$3</f>
        <v>11015.7</v>
      </c>
    </row>
    <row r="3" spans="1:19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15">
        <f>Q4+Q42+Q70</f>
        <v>2261.268</v>
      </c>
      <c r="R3" s="15"/>
      <c r="S3" s="15">
        <f>S4+S42+S70</f>
        <v>1019.8819999999998</v>
      </c>
    </row>
    <row r="4" spans="1:19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15">
        <f>Q5+Q9+Q15+Q16</f>
        <v>2198.536</v>
      </c>
      <c r="R4" s="15"/>
      <c r="S4" s="15">
        <f>S5+S9+S15+S16</f>
        <v>992.9319999999999</v>
      </c>
    </row>
    <row r="5" spans="1:19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23">
        <f>'[1]янв'!Q6*2+'[1]март'!Q6*4+'[1]июль'!Q6*6</f>
        <v>1620.6539999999998</v>
      </c>
      <c r="R5" s="23"/>
      <c r="S5" s="23">
        <f>'[1]янв'!R6*2+'[1]март'!R6*4+'[1]июль'!R6*6</f>
        <v>772.3679999999999</v>
      </c>
    </row>
    <row r="6" spans="1:19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15"/>
      <c r="R6" s="15"/>
      <c r="S6" s="15"/>
    </row>
    <row r="7" spans="1:19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15"/>
      <c r="R7" s="15"/>
      <c r="S7" s="15"/>
    </row>
    <row r="8" spans="1:19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15"/>
      <c r="R8" s="15"/>
      <c r="S8" s="15"/>
    </row>
    <row r="9" spans="1:19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23">
        <f>'[1]янв'!Q10*2+'[1]март'!Q10*4+'[1]июль'!Q10*6</f>
        <v>251.31</v>
      </c>
      <c r="R9" s="23"/>
      <c r="S9" s="23">
        <f>'[1]янв'!R10*2+'[1]март'!R10*4+'[1]июль'!R10*6</f>
        <v>112.506</v>
      </c>
    </row>
    <row r="10" spans="1:19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23">
        <f>'[1]янв'!Q11*2+'[1]март'!Q11*4+'[1]июль'!Q11*6</f>
        <v>0</v>
      </c>
      <c r="R10" s="23"/>
      <c r="S10" s="23">
        <f>'[1]янв'!R11*2+'[1]март'!R11*4+'[1]июль'!R11*6</f>
        <v>0</v>
      </c>
    </row>
    <row r="11" spans="1:19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23">
        <f>'[1]янв'!Q12*2+'[1]март'!Q12*4+'[1]июль'!Q12*6</f>
        <v>0</v>
      </c>
      <c r="R11" s="23"/>
      <c r="S11" s="23">
        <f>'[1]янв'!R12*2+'[1]март'!R12*4+'[1]июль'!R12*6</f>
        <v>0</v>
      </c>
    </row>
    <row r="12" spans="1:19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23">
        <f>'[1]янв'!Q13*2+'[1]март'!Q13*4+'[1]июль'!Q13*6</f>
        <v>0</v>
      </c>
      <c r="R12" s="23"/>
      <c r="S12" s="23">
        <f>'[1]янв'!R13*2+'[1]март'!R13*4+'[1]июль'!R13*6</f>
        <v>0</v>
      </c>
    </row>
    <row r="13" spans="1:19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23">
        <f>'[1]янв'!Q14*2+'[1]март'!Q14*4+'[1]июль'!Q14*6</f>
        <v>0</v>
      </c>
      <c r="R13" s="23"/>
      <c r="S13" s="23">
        <f>'[1]янв'!R14*2+'[1]март'!R14*4+'[1]июль'!R14*6</f>
        <v>0</v>
      </c>
    </row>
    <row r="14" spans="1:19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23">
        <f>'[1]янв'!Q15*2+'[1]март'!Q15*4+'[1]июль'!Q15*6</f>
        <v>0</v>
      </c>
      <c r="R14" s="23"/>
      <c r="S14" s="23">
        <f>'[1]янв'!R15*2+'[1]март'!R15*4+'[1]июль'!R15*6</f>
        <v>0</v>
      </c>
    </row>
    <row r="15" spans="1:19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23">
        <f>'[1]янв'!Q16*2+'[1]март'!Q16*4+'[1]июль'!Q16*6</f>
        <v>252.504</v>
      </c>
      <c r="R15" s="23"/>
      <c r="S15" s="23">
        <f>'[1]янв'!R16*2+'[1]март'!R16*4+'[1]июль'!R16*6</f>
        <v>74.67</v>
      </c>
    </row>
    <row r="16" spans="1:19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23">
        <f>'[1]янв'!Q17*2+'[1]март'!Q17*4+'[1]июль'!Q17*6</f>
        <v>74.068</v>
      </c>
      <c r="R16" s="23"/>
      <c r="S16" s="23">
        <f>'[1]янв'!R17*2+'[1]март'!R17*4+'[1]июль'!R17*6</f>
        <v>33.388</v>
      </c>
    </row>
    <row r="17" spans="1:19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15">
        <f>'[1]янв'!Q18*2+'[1]март'!Q18*4+'[1]июль'!Q18*6</f>
        <v>0</v>
      </c>
      <c r="R17" s="15"/>
      <c r="S17" s="15">
        <f>'[1]янв'!R18*2+'[1]март'!R18*4+'[1]июль'!R18*6</f>
        <v>0</v>
      </c>
    </row>
    <row r="18" spans="1:19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15">
        <f>'[1]янв'!Q19*2+'[1]март'!Q19*4+'[1]июль'!Q19*6</f>
        <v>0</v>
      </c>
      <c r="R18" s="15"/>
      <c r="S18" s="15">
        <f>'[1]янв'!R19*2+'[1]март'!R19*4+'[1]июль'!R19*6</f>
        <v>0</v>
      </c>
    </row>
    <row r="19" spans="1:19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15">
        <f>'[1]янв'!Q20*2+'[1]март'!Q20*4+'[1]июль'!Q20*6</f>
        <v>0</v>
      </c>
      <c r="R19" s="15"/>
      <c r="S19" s="15">
        <f>'[1]янв'!R20*2+'[1]март'!R20*4+'[1]июль'!R20*6</f>
        <v>0</v>
      </c>
    </row>
    <row r="20" spans="1:19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15">
        <f>'[1]янв'!Q21*2+'[1]март'!Q21*4+'[1]июль'!Q21*6</f>
        <v>0</v>
      </c>
      <c r="R20" s="15"/>
      <c r="S20" s="15">
        <f>'[1]янв'!R21*2+'[1]март'!R21*4+'[1]июль'!R21*6</f>
        <v>0</v>
      </c>
    </row>
    <row r="21" spans="1:19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15">
        <f>'[1]янв'!Q22*2+'[1]март'!Q22*4+'[1]июль'!Q22*6</f>
        <v>0</v>
      </c>
      <c r="R21" s="15"/>
      <c r="S21" s="15">
        <f>'[1]янв'!R22*2+'[1]март'!R22*4+'[1]июль'!R22*6</f>
        <v>0</v>
      </c>
    </row>
    <row r="22" spans="1:19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15">
        <f>'[1]янв'!Q23*2+'[1]март'!Q23*4+'[1]июль'!Q23*6</f>
        <v>0</v>
      </c>
      <c r="R22" s="15"/>
      <c r="S22" s="15">
        <f>'[1]янв'!R23*2+'[1]март'!R23*4+'[1]июль'!R23*6</f>
        <v>0</v>
      </c>
    </row>
    <row r="23" spans="1:19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15">
        <f>'[1]янв'!Q24*2+'[1]март'!Q24*4+'[1]июль'!Q24*6</f>
        <v>0</v>
      </c>
      <c r="R23" s="15"/>
      <c r="S23" s="15">
        <f>'[1]янв'!R24*2+'[1]март'!R24*4+'[1]июль'!R24*6</f>
        <v>0</v>
      </c>
    </row>
    <row r="24" spans="1:19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15">
        <f>'[1]янв'!Q25*2+'[1]март'!Q25*4+'[1]июль'!Q25*6</f>
        <v>0</v>
      </c>
      <c r="R24" s="15"/>
      <c r="S24" s="15">
        <f>'[1]янв'!R25*2+'[1]март'!R25*4+'[1]июль'!R25*6</f>
        <v>0</v>
      </c>
    </row>
    <row r="25" spans="1:19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15">
        <f>'[1]янв'!Q26*2+'[1]март'!Q26*4+'[1]июль'!Q26*6</f>
        <v>0</v>
      </c>
      <c r="R25" s="15"/>
      <c r="S25" s="15">
        <f>'[1]янв'!R26*2+'[1]март'!R26*4+'[1]июль'!R26*6</f>
        <v>0</v>
      </c>
    </row>
    <row r="26" spans="1:19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15">
        <f>'[1]янв'!Q27*2+'[1]март'!Q27*4+'[1]июль'!Q27*6</f>
        <v>0</v>
      </c>
      <c r="R26" s="15"/>
      <c r="S26" s="15">
        <f>'[1]янв'!R27*2+'[1]март'!R27*4+'[1]июль'!R27*6</f>
        <v>0</v>
      </c>
    </row>
    <row r="27" spans="1:19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15">
        <f>'[1]янв'!Q28*2+'[1]март'!Q28*4+'[1]июль'!Q28*6</f>
        <v>0</v>
      </c>
      <c r="R27" s="15"/>
      <c r="S27" s="15">
        <f>'[1]янв'!R28*2+'[1]март'!R28*4+'[1]июль'!R28*6</f>
        <v>0</v>
      </c>
    </row>
    <row r="28" spans="1:19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15">
        <f>'[1]янв'!Q29*2+'[1]март'!Q29*4+'[1]июль'!Q29*6</f>
        <v>0</v>
      </c>
      <c r="R28" s="15"/>
      <c r="S28" s="15">
        <f>'[1]янв'!R29*2+'[1]март'!R29*4+'[1]июль'!R29*6</f>
        <v>0</v>
      </c>
    </row>
    <row r="29" spans="1:19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15">
        <f>'[1]янв'!Q30*2+'[1]март'!Q30*4+'[1]июль'!Q30*6</f>
        <v>0</v>
      </c>
      <c r="R29" s="15"/>
      <c r="S29" s="15">
        <f>'[1]янв'!R30*2+'[1]март'!R30*4+'[1]июль'!R30*6</f>
        <v>0</v>
      </c>
    </row>
    <row r="30" spans="1:19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15">
        <f>'[1]янв'!Q31*2+'[1]март'!Q31*4+'[1]июль'!Q31*6</f>
        <v>0</v>
      </c>
      <c r="R30" s="15"/>
      <c r="S30" s="15">
        <f>'[1]янв'!R31*2+'[1]март'!R31*4+'[1]июль'!R31*6</f>
        <v>0</v>
      </c>
    </row>
    <row r="31" spans="1:19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15">
        <f>'[1]янв'!Q32*2+'[1]март'!Q32*4+'[1]июль'!Q32*6</f>
        <v>0</v>
      </c>
      <c r="R31" s="15"/>
      <c r="S31" s="15">
        <f>'[1]янв'!R32*2+'[1]март'!R32*4+'[1]июль'!R32*6</f>
        <v>0</v>
      </c>
    </row>
    <row r="32" spans="1:19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15">
        <f>'[1]янв'!Q33*2+'[1]март'!Q33*4+'[1]июль'!Q33*6</f>
        <v>0</v>
      </c>
      <c r="R32" s="15"/>
      <c r="S32" s="15">
        <f>'[1]янв'!R33*2+'[1]март'!R33*4+'[1]июль'!R33*6</f>
        <v>0</v>
      </c>
    </row>
    <row r="33" spans="1:19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15">
        <f>'[1]янв'!Q34*2+'[1]март'!Q34*4+'[1]июль'!Q34*6</f>
        <v>0</v>
      </c>
      <c r="R33" s="15"/>
      <c r="S33" s="15">
        <f>'[1]янв'!R34*2+'[1]март'!R34*4+'[1]июль'!R34*6</f>
        <v>0</v>
      </c>
    </row>
    <row r="34" spans="1:19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15">
        <f>'[1]янв'!Q35*2+'[1]март'!Q35*4+'[1]июль'!Q35*6</f>
        <v>0</v>
      </c>
      <c r="R34" s="15"/>
      <c r="S34" s="15">
        <f>'[1]янв'!R35*2+'[1]март'!R35*4+'[1]июль'!R35*6</f>
        <v>0</v>
      </c>
    </row>
    <row r="35" spans="1:19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15">
        <f>'[1]янв'!Q36*2+'[1]март'!Q36*4+'[1]июль'!Q36*6</f>
        <v>0</v>
      </c>
      <c r="R35" s="15"/>
      <c r="S35" s="15">
        <f>'[1]янв'!R36*2+'[1]март'!R36*4+'[1]июль'!R36*6</f>
        <v>0</v>
      </c>
    </row>
    <row r="36" spans="1:19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15">
        <f>'[1]янв'!Q37*2+'[1]март'!Q37*4+'[1]июль'!Q37*6</f>
        <v>0</v>
      </c>
      <c r="R36" s="15"/>
      <c r="S36" s="15">
        <f>'[1]янв'!R37*2+'[1]март'!R37*4+'[1]июль'!R37*6</f>
        <v>0</v>
      </c>
    </row>
    <row r="37" spans="1:19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15">
        <f>'[1]янв'!Q38*2+'[1]март'!Q38*4+'[1]июль'!Q38*6</f>
        <v>0</v>
      </c>
      <c r="R37" s="15"/>
      <c r="S37" s="15">
        <f>'[1]янв'!R38*2+'[1]март'!R38*4+'[1]июль'!R38*6</f>
        <v>0</v>
      </c>
    </row>
    <row r="38" spans="1:19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15">
        <f>'[1]янв'!Q39*2+'[1]март'!Q39*4+'[1]июль'!Q39*6</f>
        <v>0</v>
      </c>
      <c r="R38" s="15"/>
      <c r="S38" s="15">
        <f>'[1]янв'!R39*2+'[1]март'!R39*4+'[1]июль'!R39*6</f>
        <v>0</v>
      </c>
    </row>
    <row r="39" spans="1:19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15">
        <f>'[1]янв'!Q40*2+'[1]март'!Q40*4+'[1]июль'!Q40*6</f>
        <v>0</v>
      </c>
      <c r="R39" s="15"/>
      <c r="S39" s="15">
        <f>'[1]янв'!R40*2+'[1]март'!R40*4+'[1]июль'!R40*6</f>
        <v>0</v>
      </c>
    </row>
    <row r="40" spans="1:19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15">
        <f>'[1]янв'!Q41*2+'[1]март'!Q41*4+'[1]июль'!Q41*6</f>
        <v>0</v>
      </c>
      <c r="R40" s="15"/>
      <c r="S40" s="15">
        <f>'[1]янв'!R41*2+'[1]март'!R41*4+'[1]июль'!R41*6</f>
        <v>0</v>
      </c>
    </row>
    <row r="41" spans="1:19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15">
        <f>'[1]янв'!Q42*2+'[1]март'!Q42*4+'[1]июль'!Q42*6</f>
        <v>0</v>
      </c>
      <c r="R41" s="15"/>
      <c r="S41" s="15">
        <f>'[1]янв'!R42*2+'[1]март'!R42*4+'[1]июль'!R42*6</f>
        <v>0</v>
      </c>
    </row>
    <row r="42" spans="1:19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15">
        <f>'[1]янв'!Q43*2+'[1]март'!Q43*4+'[1]июль'!Q43*6</f>
        <v>35.666</v>
      </c>
      <c r="R42" s="15"/>
      <c r="S42" s="15">
        <f>'[1]янв'!R43*2+'[1]март'!R43*4+'[1]июль'!R43*6</f>
        <v>15.347999999999999</v>
      </c>
    </row>
    <row r="43" spans="1:19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23">
        <f>'[1]янв'!Q44*2+'[1]март'!Q44*4+'[1]июль'!Q44*6</f>
        <v>35.666</v>
      </c>
      <c r="R43" s="23"/>
      <c r="S43" s="23">
        <f>'[1]янв'!R44*2+'[1]март'!R44*4+'[1]июль'!R44*6</f>
        <v>15.347999999999999</v>
      </c>
    </row>
    <row r="44" spans="1:19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15">
        <f>'[1]янв'!Q45*2+'[1]март'!Q45*4+'[1]июль'!Q45*6</f>
        <v>0</v>
      </c>
      <c r="R44" s="15"/>
      <c r="S44" s="15">
        <f>'[1]янв'!R45*2+'[1]март'!R45*4+'[1]июль'!R45*6</f>
        <v>0</v>
      </c>
    </row>
    <row r="45" spans="1:19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15">
        <f>'[1]янв'!Q46*2+'[1]март'!Q46*4+'[1]июль'!Q46*6</f>
        <v>0</v>
      </c>
      <c r="R45" s="15"/>
      <c r="S45" s="15">
        <f>'[1]янв'!R46*2+'[1]март'!R46*4+'[1]июль'!R46*6</f>
        <v>0</v>
      </c>
    </row>
    <row r="46" spans="1:19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15">
        <f>'[1]янв'!Q47*2+'[1]март'!Q47*4+'[1]июль'!Q47*6</f>
        <v>0</v>
      </c>
      <c r="R46" s="15"/>
      <c r="S46" s="15">
        <f>'[1]янв'!R47*2+'[1]март'!R47*4+'[1]июль'!R47*6</f>
        <v>0</v>
      </c>
    </row>
    <row r="47" spans="1:19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15">
        <f>'[1]янв'!Q48*2+'[1]март'!Q48*4+'[1]июль'!Q48*6</f>
        <v>0</v>
      </c>
      <c r="R47" s="15"/>
      <c r="S47" s="15">
        <f>'[1]янв'!R48*2+'[1]март'!R48*4+'[1]июль'!R48*6</f>
        <v>0</v>
      </c>
    </row>
    <row r="48" spans="1:19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15">
        <f>'[1]янв'!Q49*2+'[1]март'!Q49*4+'[1]июль'!Q49*6</f>
        <v>0</v>
      </c>
      <c r="R48" s="15"/>
      <c r="S48" s="15">
        <f>'[1]янв'!R49*2+'[1]март'!R49*4+'[1]июль'!R49*6</f>
        <v>0</v>
      </c>
    </row>
    <row r="49" spans="1:19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15">
        <f>'[1]янв'!Q50*2+'[1]март'!Q50*4+'[1]июль'!Q50*6</f>
        <v>0</v>
      </c>
      <c r="R49" s="15"/>
      <c r="S49" s="15">
        <f>'[1]янв'!R50*2+'[1]март'!R50*4+'[1]июль'!R50*6</f>
        <v>0</v>
      </c>
    </row>
    <row r="50" spans="1:19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15">
        <f>'[1]янв'!Q51*2+'[1]март'!Q51*4+'[1]июль'!Q51*6</f>
        <v>0</v>
      </c>
      <c r="R50" s="15"/>
      <c r="S50" s="15">
        <f>'[1]янв'!R51*2+'[1]март'!R51*4+'[1]июль'!R51*6</f>
        <v>0</v>
      </c>
    </row>
    <row r="51" spans="1:19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15">
        <f>'[1]янв'!Q52*2+'[1]март'!Q52*4+'[1]июль'!Q52*6</f>
        <v>0</v>
      </c>
      <c r="R51" s="15"/>
      <c r="S51" s="15">
        <f>'[1]янв'!R52*2+'[1]март'!R52*4+'[1]июль'!R52*6</f>
        <v>0</v>
      </c>
    </row>
    <row r="52" spans="1:19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15">
        <f>'[1]янв'!Q53*2+'[1]март'!Q53*4+'[1]июль'!Q53*6</f>
        <v>0</v>
      </c>
      <c r="R52" s="15"/>
      <c r="S52" s="15">
        <f>'[1]янв'!R53*2+'[1]март'!R53*4+'[1]июль'!R53*6</f>
        <v>0</v>
      </c>
    </row>
    <row r="53" spans="1:19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15">
        <f>'[1]янв'!Q54*2+'[1]март'!Q54*4+'[1]июль'!Q54*6</f>
        <v>0</v>
      </c>
      <c r="R53" s="15"/>
      <c r="S53" s="15">
        <f>'[1]янв'!R54*2+'[1]март'!R54*4+'[1]июль'!R54*6</f>
        <v>0</v>
      </c>
    </row>
    <row r="54" spans="1:19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15">
        <f>'[1]янв'!Q55*2+'[1]март'!Q55*4+'[1]июль'!Q55*6</f>
        <v>0</v>
      </c>
      <c r="R54" s="15"/>
      <c r="S54" s="15">
        <f>'[1]янв'!R55*2+'[1]март'!R55*4+'[1]июль'!R55*6</f>
        <v>0</v>
      </c>
    </row>
    <row r="55" spans="1:19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15">
        <f>'[1]янв'!Q56*2+'[1]март'!Q56*4+'[1]июль'!Q56*6</f>
        <v>0</v>
      </c>
      <c r="R55" s="15"/>
      <c r="S55" s="15">
        <f>'[1]янв'!R56*2+'[1]март'!R56*4+'[1]июль'!R56*6</f>
        <v>0</v>
      </c>
    </row>
    <row r="56" spans="1:19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15">
        <f>'[1]янв'!Q57*2+'[1]март'!Q57*4+'[1]июль'!Q57*6</f>
        <v>0</v>
      </c>
      <c r="R56" s="15"/>
      <c r="S56" s="15">
        <f>'[1]янв'!R57*2+'[1]март'!R57*4+'[1]июль'!R57*6</f>
        <v>0</v>
      </c>
    </row>
    <row r="57" spans="1:19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15">
        <f>'[1]янв'!Q58*2+'[1]март'!Q58*4+'[1]июль'!Q58*6</f>
        <v>0</v>
      </c>
      <c r="R57" s="15"/>
      <c r="S57" s="15">
        <f>'[1]янв'!R58*2+'[1]март'!R58*4+'[1]июль'!R58*6</f>
        <v>0</v>
      </c>
    </row>
    <row r="58" spans="1:19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15">
        <f>'[1]янв'!Q59*2+'[1]март'!Q59*4+'[1]июль'!Q59*6</f>
        <v>0</v>
      </c>
      <c r="R58" s="15"/>
      <c r="S58" s="15">
        <f>'[1]янв'!R59*2+'[1]март'!R59*4+'[1]июль'!R59*6</f>
        <v>0</v>
      </c>
    </row>
    <row r="59" spans="1:19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15">
        <f>'[1]янв'!Q60*2+'[1]март'!Q60*4+'[1]июль'!Q60*6</f>
        <v>0</v>
      </c>
      <c r="R59" s="15"/>
      <c r="S59" s="15">
        <f>'[1]янв'!R60*2+'[1]март'!R60*4+'[1]июль'!R60*6</f>
        <v>0</v>
      </c>
    </row>
    <row r="60" spans="1:19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15">
        <f>'[1]янв'!Q61*2+'[1]март'!Q61*4+'[1]июль'!Q61*6</f>
        <v>0</v>
      </c>
      <c r="R60" s="15"/>
      <c r="S60" s="15">
        <f>'[1]янв'!R61*2+'[1]март'!R61*4+'[1]июль'!R61*6</f>
        <v>0</v>
      </c>
    </row>
    <row r="61" spans="1:19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15">
        <f>'[1]янв'!Q62*2+'[1]март'!Q62*4+'[1]июль'!Q62*6</f>
        <v>0</v>
      </c>
      <c r="R61" s="15"/>
      <c r="S61" s="15">
        <f>'[1]янв'!R62*2+'[1]март'!R62*4+'[1]июль'!R62*6</f>
        <v>0</v>
      </c>
    </row>
    <row r="62" spans="1:19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15">
        <f>'[1]янв'!Q63*2+'[1]март'!Q63*4+'[1]июль'!Q63*6</f>
        <v>0</v>
      </c>
      <c r="R62" s="15"/>
      <c r="S62" s="15">
        <f>'[1]янв'!R63*2+'[1]март'!R63*4+'[1]июль'!R63*6</f>
        <v>0</v>
      </c>
    </row>
    <row r="63" spans="1:19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15">
        <f>'[1]янв'!Q64*2+'[1]март'!Q64*4+'[1]июль'!Q64*6</f>
        <v>0</v>
      </c>
      <c r="R63" s="15"/>
      <c r="S63" s="15">
        <f>'[1]янв'!R64*2+'[1]март'!R64*4+'[1]июль'!R64*6</f>
        <v>0</v>
      </c>
    </row>
    <row r="64" spans="1:19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15">
        <f>'[1]янв'!Q65*2+'[1]март'!Q65*4+'[1]июль'!Q65*6</f>
        <v>0</v>
      </c>
      <c r="R64" s="15"/>
      <c r="S64" s="15">
        <f>'[1]янв'!R65*2+'[1]март'!R65*4+'[1]июль'!R65*6</f>
        <v>0</v>
      </c>
    </row>
    <row r="65" spans="1:19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15">
        <f>'[1]янв'!Q66*2+'[1]март'!Q66*4+'[1]июль'!Q66*6</f>
        <v>0</v>
      </c>
      <c r="R65" s="15"/>
      <c r="S65" s="15">
        <f>'[1]янв'!R66*2+'[1]март'!R66*4+'[1]июль'!R66*6</f>
        <v>0</v>
      </c>
    </row>
    <row r="66" spans="1:19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15">
        <f>'[1]янв'!Q67*2+'[1]март'!Q67*4+'[1]июль'!Q67*6</f>
        <v>0</v>
      </c>
      <c r="R66" s="15"/>
      <c r="S66" s="15">
        <f>'[1]янв'!R67*2+'[1]март'!R67*4+'[1]июль'!R67*6</f>
        <v>0</v>
      </c>
    </row>
    <row r="67" spans="1:19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15">
        <f>'[1]янв'!Q68*2+'[1]март'!Q68*4+'[1]июль'!Q68*6</f>
        <v>0</v>
      </c>
      <c r="R67" s="15"/>
      <c r="S67" s="15">
        <f>'[1]янв'!R68*2+'[1]март'!R68*4+'[1]июль'!R68*6</f>
        <v>0</v>
      </c>
    </row>
    <row r="68" spans="1:19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15">
        <f>'[1]янв'!Q69*2+'[1]март'!Q69*4+'[1]июль'!Q69*6</f>
        <v>0</v>
      </c>
      <c r="R68" s="15"/>
      <c r="S68" s="15">
        <f>'[1]янв'!R69*2+'[1]март'!R69*4+'[1]июль'!R69*6</f>
        <v>0</v>
      </c>
    </row>
    <row r="69" spans="1:19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15">
        <f>'[1]янв'!Q70*2+'[1]март'!Q70*4+'[1]июль'!Q70*6</f>
        <v>0</v>
      </c>
      <c r="R69" s="15"/>
      <c r="S69" s="15">
        <f>'[1]янв'!R70*2+'[1]март'!R70*4+'[1]июль'!R70*6</f>
        <v>0</v>
      </c>
    </row>
    <row r="70" spans="1:19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15">
        <f>'[1]янв'!Q71*2+'[1]март'!Q71*4+'[1]июль'!Q71*6</f>
        <v>27.066000000000003</v>
      </c>
      <c r="R70" s="15"/>
      <c r="S70" s="15">
        <f>'[1]янв'!R71*2+'[1]март'!R71*4+'[1]июль'!R71*6</f>
        <v>11.602</v>
      </c>
    </row>
    <row r="71" spans="1:19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15"/>
      <c r="R71" s="15"/>
      <c r="S71" s="15"/>
    </row>
    <row r="72" spans="1:19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15"/>
      <c r="R72" s="15"/>
      <c r="S72" s="15"/>
    </row>
    <row r="73" spans="1:19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15"/>
      <c r="R73" s="15"/>
      <c r="S73" s="15"/>
    </row>
    <row r="74" spans="1:19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15"/>
      <c r="R74" s="15"/>
      <c r="S74" s="15"/>
    </row>
    <row r="75" spans="1:19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15"/>
      <c r="R75" s="15"/>
      <c r="S75" s="15"/>
    </row>
    <row r="76" spans="1:19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23">
        <f>'[1]янв'!Q77*2+'[1]март'!Q77*4+'[1]июль'!Q77*6</f>
        <v>27.066000000000003</v>
      </c>
      <c r="R76" s="23"/>
      <c r="S76" s="23">
        <f>'[1]янв'!R77*2+'[1]март'!R77*4+'[1]июль'!R77*6</f>
        <v>11.602</v>
      </c>
    </row>
    <row r="77" spans="1:19" s="16" customFormat="1" ht="15.75" customHeight="1" hidden="1">
      <c r="A77" s="13" t="s">
        <v>70</v>
      </c>
      <c r="B77" s="14" t="e">
        <f t="shared" si="14"/>
        <v>#REF!</v>
      </c>
      <c r="C77" s="14" t="e">
        <f>C78+#REF!+#REF!+#REF!+#REF!+#REF!+#REF!+#REF!+#REF!+#REF!+#REF!+#REF!+#REF!+#REF!</f>
        <v>#REF!</v>
      </c>
      <c r="D77" s="14" t="e">
        <f>D78+#REF!+#REF!+#REF!+#REF!+#REF!+#REF!+#REF!+#REF!+#REF!+#REF!+#REF!+#REF!+#REF!</f>
        <v>#REF!</v>
      </c>
      <c r="E77" s="14" t="e">
        <f>E78+#REF!</f>
        <v>#REF!</v>
      </c>
      <c r="F77" s="36" t="e">
        <f>F78+#REF!+#REF!+#REF!+#REF!+#REF!+#REF!+#REF!+#REF!+#REF!+#REF!+#REF!+#REF!+#REF!</f>
        <v>#REF!</v>
      </c>
      <c r="G77" s="37" t="e">
        <f>G78+#REF!+#REF!+#REF!+#REF!+#REF!+#REF!+#REF!+#REF!+#REF!+#REF!+#REF!+#REF!+#REF!</f>
        <v>#REF!</v>
      </c>
      <c r="H77" s="37" t="e">
        <f>H78+#REF!+#REF!+#REF!+#REF!+#REF!+#REF!+#REF!+#REF!+#REF!+#REF!+#REF!+#REF!+#REF!</f>
        <v>#REF!</v>
      </c>
      <c r="I77" s="37" t="e">
        <f>I78+#REF!+#REF!+#REF!+#REF!+#REF!+#REF!+#REF!+#REF!+#REF!+#REF!+#REF!+#REF!+#REF!</f>
        <v>#REF!</v>
      </c>
      <c r="J77" s="37" t="e">
        <f>J78+#REF!+#REF!+#REF!+#REF!+#REF!+#REF!+#REF!+#REF!+#REF!+#REF!+#REF!+#REF!+#REF!</f>
        <v>#REF!</v>
      </c>
      <c r="K77" s="37" t="e">
        <f>K78+#REF!+#REF!+#REF!+#REF!+#REF!+#REF!+#REF!+#REF!+#REF!+#REF!+#REF!+#REF!+#REF!</f>
        <v>#REF!</v>
      </c>
      <c r="L77" s="37" t="e">
        <f>L78+#REF!+#REF!+#REF!+#REF!+#REF!+#REF!+#REF!+#REF!+#REF!+#REF!+#REF!+#REF!+#REF!</f>
        <v>#REF!</v>
      </c>
      <c r="M77" s="37" t="e">
        <f>M78+#REF!+#REF!+#REF!+#REF!+#REF!+#REF!+#REF!+#REF!+#REF!+#REF!+#REF!+#REF!+#REF!</f>
        <v>#REF!</v>
      </c>
      <c r="N77" s="38" t="e">
        <f>N78+#REF!+#REF!+#REF!+#REF!+#REF!+#REF!+#REF!+#REF!+#REF!+#REF!+#REF!+#REF!+#REF!</f>
        <v>#REF!</v>
      </c>
      <c r="O77" s="15">
        <f>'[1]янв'!O78*2+'[1]март'!O78*4+'[1]июль'!O78*6</f>
        <v>20661.704</v>
      </c>
      <c r="P77" s="15" t="e">
        <f>P78+#REF!+#REF!</f>
        <v>#REF!</v>
      </c>
      <c r="Q77" s="15" t="e">
        <f>Q78+#REF!+#REF!</f>
        <v>#REF!</v>
      </c>
      <c r="R77" s="15"/>
      <c r="S77" s="15" t="e">
        <f>S78+#REF!+#REF!</f>
        <v>#REF!</v>
      </c>
    </row>
    <row r="78" spans="1:23" ht="15.75" customHeight="1">
      <c r="A78" s="17" t="s">
        <v>71</v>
      </c>
      <c r="B78" s="18" t="e">
        <f t="shared" si="14"/>
        <v>#REF!</v>
      </c>
      <c r="C78" s="18" t="e">
        <f>C79+C84+C89+C94+C100+C109+C110+#REF!</f>
        <v>#REF!</v>
      </c>
      <c r="D78" s="18" t="e">
        <f>D79+D84+D89+D94+D100+D109+D110+#REF!</f>
        <v>#REF!</v>
      </c>
      <c r="E78" s="18" t="e">
        <f>E79+E84+E89+E94+E100+E109+E110+#REF!</f>
        <v>#REF!</v>
      </c>
      <c r="F78" s="27" t="e">
        <f>F79+F84+F89+F94+F100+F109+F110+#REF!</f>
        <v>#REF!</v>
      </c>
      <c r="G78" s="28" t="e">
        <f>G79+G84+G89+G94+G100+G109+G110+#REF!</f>
        <v>#REF!</v>
      </c>
      <c r="H78" s="28" t="e">
        <f>H79+H84+H89+H94+H100+H109+H110+#REF!</f>
        <v>#REF!</v>
      </c>
      <c r="I78" s="28" t="e">
        <f>I79+I84+I89+I94+I100+I109+I110+#REF!</f>
        <v>#REF!</v>
      </c>
      <c r="J78" s="28" t="e">
        <f>J79+J84+J89+J94+J100+J109+J110+#REF!</f>
        <v>#REF!</v>
      </c>
      <c r="K78" s="28" t="e">
        <f>K79+K84+K89+K94+K100+K109+K110+#REF!</f>
        <v>#REF!</v>
      </c>
      <c r="L78" s="28" t="e">
        <f>L79+L84+L89+L94+L100+L109+L110+#REF!</f>
        <v>#REF!</v>
      </c>
      <c r="M78" s="28" t="e">
        <f>M79+M84+M89+M94+M100+M109+M110+#REF!</f>
        <v>#REF!</v>
      </c>
      <c r="N78" s="29" t="e">
        <f>N79+N84+N89+N94+N100+N109+N110+#REF!</f>
        <v>#REF!</v>
      </c>
      <c r="O78" s="15">
        <f>'[1]янв'!O79*2+'[1]март'!O79*4+'[1]июль'!O79*6</f>
        <v>17759.178</v>
      </c>
      <c r="P78" s="15" t="e">
        <f>P79+P84+P89+P94+P100+P109+P110+#REF!</f>
        <v>#REF!</v>
      </c>
      <c r="Q78" s="15" t="e">
        <f>Q79+Q84+Q89+Q94+Q100+Q109+Q110+#REF!</f>
        <v>#REF!</v>
      </c>
      <c r="R78" s="58">
        <f>R79+R84+R89+R94+R100+R109+R110</f>
        <v>15.012814141783164</v>
      </c>
      <c r="S78" s="15" t="e">
        <f>S79+S84+S89+S94+S100+S109+S110+#REF!</f>
        <v>#REF!</v>
      </c>
      <c r="T78" s="63">
        <f>R78*$T$2*6/1000</f>
        <v>992.2599404498449</v>
      </c>
      <c r="U78" s="63" t="e">
        <f>T78+#REF!+#REF!</f>
        <v>#REF!</v>
      </c>
      <c r="W78" s="64"/>
    </row>
    <row r="79" spans="1:23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5" ref="F79:N79">F80+F81+F82+F83</f>
        <v>82.36</v>
      </c>
      <c r="G79" s="33">
        <f t="shared" si="15"/>
        <v>30.440000000000005</v>
      </c>
      <c r="H79" s="33">
        <f t="shared" si="15"/>
        <v>54.410000000000004</v>
      </c>
      <c r="I79" s="33">
        <f t="shared" si="15"/>
        <v>78.934</v>
      </c>
      <c r="J79" s="33">
        <f t="shared" si="15"/>
        <v>56.822</v>
      </c>
      <c r="K79" s="33">
        <f t="shared" si="15"/>
        <v>36.038</v>
      </c>
      <c r="L79" s="33">
        <f t="shared" si="15"/>
        <v>28.79</v>
      </c>
      <c r="M79" s="33">
        <f t="shared" si="15"/>
        <v>28.79</v>
      </c>
      <c r="N79" s="34">
        <f t="shared" si="15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15">
        <f>'[1]янв'!Q80*2+'[1]март'!Q80*4+'[1]июль'!Q80*6</f>
        <v>67.822</v>
      </c>
      <c r="R79" s="59">
        <v>0.9078686077031182</v>
      </c>
      <c r="S79" s="15">
        <f>'[1]янв'!R80*2+'[1]март'!R80*4+'[1]июль'!R80*6</f>
        <v>4.890000000000001</v>
      </c>
      <c r="T79" s="63">
        <f aca="true" t="shared" si="16" ref="T79:T114">R79*$T$2*6/1000</f>
        <v>60.004849331251435</v>
      </c>
      <c r="W79" s="64"/>
    </row>
    <row r="80" spans="1:23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23">
        <f>'[1]янв'!Q81*2+'[1]март'!Q81*4+'[1]июль'!Q81*6</f>
        <v>3.564</v>
      </c>
      <c r="R80" s="60">
        <v>0.25016552</v>
      </c>
      <c r="S80" s="23">
        <f>'[1]янв'!R81*2+'[1]март'!R81*4+'[1]июль'!R81*6</f>
        <v>0.258</v>
      </c>
      <c r="T80" s="63">
        <f t="shared" si="16"/>
        <v>16.534489911983997</v>
      </c>
      <c r="W80" s="64"/>
    </row>
    <row r="81" spans="1:23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23">
        <f>'[1]янв'!Q82*2+'[1]март'!Q82*4+'[1]июль'!Q82*6</f>
        <v>17.07</v>
      </c>
      <c r="R81" s="60">
        <v>0.16876596314735284</v>
      </c>
      <c r="S81" s="23">
        <f>'[1]янв'!R82*2+'[1]март'!R82*4+'[1]июль'!R82*6</f>
        <v>1.23</v>
      </c>
      <c r="T81" s="63">
        <f t="shared" si="16"/>
        <v>11.154451321453768</v>
      </c>
      <c r="W81" s="64"/>
    </row>
    <row r="82" spans="1:23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23">
        <f>'[1]янв'!Q83*2+'[1]март'!Q83*4+'[1]июль'!Q83*6</f>
        <v>3.4379999999999997</v>
      </c>
      <c r="R82" s="60">
        <v>0.03409072455576528</v>
      </c>
      <c r="S82" s="23">
        <f>'[1]янв'!R83*2+'[1]март'!R83*4+'[1]июль'!R83*6</f>
        <v>0.246</v>
      </c>
      <c r="T82" s="63">
        <f t="shared" si="16"/>
        <v>2.2531991669336615</v>
      </c>
      <c r="W82" s="64"/>
    </row>
    <row r="83" spans="1:23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23">
        <f>'[1]янв'!Q84*2+'[1]март'!Q84*4+'[1]июль'!Q84*6</f>
        <v>43.75</v>
      </c>
      <c r="R83" s="60">
        <v>0.4548464</v>
      </c>
      <c r="S83" s="23">
        <f>'[1]янв'!R84*2+'[1]март'!R84*4+'[1]июль'!R84*6</f>
        <v>3.156</v>
      </c>
      <c r="T83" s="63">
        <f t="shared" si="16"/>
        <v>30.06270893088</v>
      </c>
      <c r="W83" s="64"/>
    </row>
    <row r="84" spans="1:23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7" ref="F84:N84">F85+F86+F87+F88</f>
        <v>164.622</v>
      </c>
      <c r="G84" s="33">
        <f t="shared" si="17"/>
        <v>164.621</v>
      </c>
      <c r="H84" s="33">
        <f t="shared" si="17"/>
        <v>214.621</v>
      </c>
      <c r="I84" s="33">
        <f t="shared" si="17"/>
        <v>264.621</v>
      </c>
      <c r="J84" s="33">
        <f t="shared" si="17"/>
        <v>314.62100000000004</v>
      </c>
      <c r="K84" s="33">
        <f t="shared" si="17"/>
        <v>164.621</v>
      </c>
      <c r="L84" s="33">
        <f t="shared" si="17"/>
        <v>164.621</v>
      </c>
      <c r="M84" s="33">
        <f t="shared" si="17"/>
        <v>164.621</v>
      </c>
      <c r="N84" s="34">
        <f t="shared" si="17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15">
        <f>'[1]янв'!Q85*2+'[1]март'!Q85*4+'[1]июль'!Q85*6</f>
        <v>254.388</v>
      </c>
      <c r="R84" s="59">
        <v>1.4879481623583442</v>
      </c>
      <c r="S84" s="15">
        <f>'[1]янв'!R85*2+'[1]март'!R85*4+'[1]июль'!R85*6</f>
        <v>108.806</v>
      </c>
      <c r="T84" s="63">
        <f t="shared" si="16"/>
        <v>98.34474343254487</v>
      </c>
      <c r="W84" s="64"/>
    </row>
    <row r="85" spans="1:23" s="53" customFormat="1" ht="15.75" customHeight="1">
      <c r="A85" s="54" t="s">
        <v>78</v>
      </c>
      <c r="B85" s="48">
        <f t="shared" si="14"/>
        <v>1159.347</v>
      </c>
      <c r="C85" s="48">
        <v>74.8</v>
      </c>
      <c r="D85" s="48">
        <v>72.402</v>
      </c>
      <c r="E85" s="48">
        <v>64.145</v>
      </c>
      <c r="F85" s="49">
        <v>72</v>
      </c>
      <c r="G85" s="50">
        <v>72</v>
      </c>
      <c r="H85" s="50">
        <v>122</v>
      </c>
      <c r="I85" s="50">
        <v>172</v>
      </c>
      <c r="J85" s="50">
        <v>222</v>
      </c>
      <c r="K85" s="50">
        <v>72</v>
      </c>
      <c r="L85" s="50">
        <v>72</v>
      </c>
      <c r="M85" s="50">
        <v>72</v>
      </c>
      <c r="N85" s="51">
        <v>72</v>
      </c>
      <c r="O85" s="52">
        <f>'[1]янв'!O86*2+'[1]март'!O86*4+'[1]июль'!O86*6</f>
        <v>772.7860000000001</v>
      </c>
      <c r="P85" s="52">
        <f>'[1]янв'!P86*2+'[1]март'!P86*4+'[1]июль'!P86*6</f>
        <v>62.135999999999996</v>
      </c>
      <c r="Q85" s="52">
        <f>'[1]янв'!Q86*2+'[1]март'!Q86*4+'[1]июль'!Q86*6</f>
        <v>84.96000000000001</v>
      </c>
      <c r="R85" s="61">
        <v>0.6491655795626593</v>
      </c>
      <c r="S85" s="52">
        <f>'[1]янв'!R86*2+'[1]март'!R86*4+'[1]июль'!R86*6</f>
        <v>69.914</v>
      </c>
      <c r="T85" s="63">
        <f t="shared" si="16"/>
        <v>42.90607964873032</v>
      </c>
      <c r="W85" s="64"/>
    </row>
    <row r="86" spans="1:23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15">
        <f>'[1]янв'!Q87*2+'[1]март'!Q87*4+'[1]июль'!Q87*6</f>
        <v>76.27199999999999</v>
      </c>
      <c r="R86" s="60">
        <v>0.4926969544577261</v>
      </c>
      <c r="S86" s="15">
        <f>'[1]янв'!R87*2+'[1]март'!R87*4+'[1]июль'!R87*6</f>
        <v>23.158</v>
      </c>
      <c r="T86" s="63">
        <f t="shared" si="16"/>
        <v>32.564411047319844</v>
      </c>
      <c r="W86" s="64"/>
    </row>
    <row r="87" spans="1:23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15">
        <f>'[1]янв'!Q88*2+'[1]март'!Q88*4+'[1]июль'!Q88*6</f>
        <v>15.342</v>
      </c>
      <c r="R87" s="60">
        <v>0.09952478480046069</v>
      </c>
      <c r="S87" s="15">
        <f>'[1]янв'!R88*2+'[1]март'!R88*4+'[1]июль'!R88*6</f>
        <v>4.662</v>
      </c>
      <c r="T87" s="63">
        <f t="shared" si="16"/>
        <v>6.57801103155861</v>
      </c>
      <c r="W87" s="64"/>
    </row>
    <row r="88" spans="1:23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15">
        <f>'[1]янв'!Q89*2+'[1]март'!Q89*4+'[1]июль'!Q89*6</f>
        <v>77.814</v>
      </c>
      <c r="R88" s="60">
        <v>0.24656084353749821</v>
      </c>
      <c r="S88" s="15">
        <f>'[1]янв'!R89*2+'[1]март'!R89*4+'[1]июль'!R89*6</f>
        <v>11.072</v>
      </c>
      <c r="T88" s="63">
        <f t="shared" si="16"/>
        <v>16.29624170493612</v>
      </c>
      <c r="W88" s="64"/>
    </row>
    <row r="89" spans="1:23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18" ref="F89:N89">F90+F91+F92+F93</f>
        <v>483.688</v>
      </c>
      <c r="G89" s="33">
        <f t="shared" si="18"/>
        <v>471.01</v>
      </c>
      <c r="H89" s="33">
        <f t="shared" si="18"/>
        <v>471.01</v>
      </c>
      <c r="I89" s="33">
        <f t="shared" si="18"/>
        <v>471.01</v>
      </c>
      <c r="J89" s="33">
        <f t="shared" si="18"/>
        <v>471.01</v>
      </c>
      <c r="K89" s="33">
        <f t="shared" si="18"/>
        <v>471.01</v>
      </c>
      <c r="L89" s="33">
        <f t="shared" si="18"/>
        <v>471.01</v>
      </c>
      <c r="M89" s="33">
        <f t="shared" si="18"/>
        <v>476.01</v>
      </c>
      <c r="N89" s="34">
        <f t="shared" si="18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15">
        <f>'[1]янв'!Q90*2+'[1]март'!Q90*4+'[1]июль'!Q90*6</f>
        <v>809.244</v>
      </c>
      <c r="R89" s="59">
        <v>7.085872585590873</v>
      </c>
      <c r="S89" s="15">
        <f>'[1]янв'!R90*2+'[1]март'!R90*4+'[1]июль'!R90*6</f>
        <v>407.87399999999997</v>
      </c>
      <c r="T89" s="63">
        <f t="shared" si="16"/>
        <v>468.33507984656023</v>
      </c>
      <c r="W89" s="64"/>
    </row>
    <row r="90" spans="1:23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23">
        <f>'[1]янв'!Q91*2+'[1]март'!Q91*4+'[1]июль'!Q91*6</f>
        <v>91.08600000000001</v>
      </c>
      <c r="R90" s="60">
        <v>0.5209860886521336</v>
      </c>
      <c r="S90" s="23">
        <f>'[1]янв'!R91*2+'[1]март'!R91*4+'[1]июль'!R91*6</f>
        <v>54.150000000000006</v>
      </c>
      <c r="T90" s="63">
        <f t="shared" si="16"/>
        <v>34.434158740591855</v>
      </c>
      <c r="W90" s="64"/>
    </row>
    <row r="91" spans="1:23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23">
        <f>'[1]янв'!Q92*2+'[1]март'!Q92*4+'[1]июль'!Q92*6</f>
        <v>596.778</v>
      </c>
      <c r="R91" s="60">
        <v>5.246711343508912</v>
      </c>
      <c r="S91" s="23">
        <f>'[1]янв'!R92*2+'[1]март'!R92*4+'[1]июль'!R92*6</f>
        <v>281.568</v>
      </c>
      <c r="T91" s="63">
        <f t="shared" si="16"/>
        <v>346.77718888014675</v>
      </c>
      <c r="W91" s="64"/>
    </row>
    <row r="92" spans="1:23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23">
        <f>'[1]янв'!Q93*2+'[1]март'!Q93*4+'[1]июль'!Q93*6</f>
        <v>95.25</v>
      </c>
      <c r="R92" s="60">
        <v>1.0598356913888005</v>
      </c>
      <c r="S92" s="23">
        <f>'[1]янв'!R93*2+'[1]март'!R93*4+'[1]июль'!R93*6</f>
        <v>56.628</v>
      </c>
      <c r="T92" s="63">
        <f t="shared" si="16"/>
        <v>70.04899215378967</v>
      </c>
      <c r="W92" s="64"/>
    </row>
    <row r="93" spans="1:23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23">
        <f>'[1]янв'!Q94*2+'[1]март'!Q94*4+'[1]июль'!Q94*6</f>
        <v>26.130000000000003</v>
      </c>
      <c r="R93" s="60">
        <v>0.25833946204102687</v>
      </c>
      <c r="S93" s="23">
        <f>'[1]янв'!R94*2+'[1]март'!R94*4+'[1]июль'!R94*6</f>
        <v>15.528</v>
      </c>
      <c r="T93" s="63">
        <f t="shared" si="16"/>
        <v>17.07474007203204</v>
      </c>
      <c r="W93" s="64"/>
    </row>
    <row r="94" spans="1:23" ht="15.75" customHeight="1">
      <c r="A94" s="39" t="s">
        <v>87</v>
      </c>
      <c r="B94" s="31">
        <f aca="true" t="shared" si="19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0" ref="F94:N94">F95+F96+F97+F98+F99</f>
        <v>287.3299999999999</v>
      </c>
      <c r="G94" s="33">
        <f t="shared" si="20"/>
        <v>263.5799999999999</v>
      </c>
      <c r="H94" s="33">
        <f t="shared" si="20"/>
        <v>263.5799999999999</v>
      </c>
      <c r="I94" s="33">
        <f t="shared" si="20"/>
        <v>307.74</v>
      </c>
      <c r="J94" s="33">
        <f t="shared" si="20"/>
        <v>288.44</v>
      </c>
      <c r="K94" s="33">
        <f t="shared" si="20"/>
        <v>288.44</v>
      </c>
      <c r="L94" s="33">
        <f t="shared" si="20"/>
        <v>290.44</v>
      </c>
      <c r="M94" s="33">
        <f t="shared" si="20"/>
        <v>288.44</v>
      </c>
      <c r="N94" s="33">
        <f t="shared" si="20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15">
        <f>'[1]янв'!Q96*2+'[1]март'!Q96*4+'[1]июль'!Q96*6</f>
        <v>356.28</v>
      </c>
      <c r="R94" s="59">
        <v>3.5224333538452757</v>
      </c>
      <c r="S94" s="15">
        <f>'[1]янв'!R96*2+'[1]март'!R96*4+'[1]июль'!R96*6</f>
        <v>211.836</v>
      </c>
      <c r="T94" s="63">
        <f t="shared" si="16"/>
        <v>232.81241457572042</v>
      </c>
      <c r="W94" s="64"/>
    </row>
    <row r="95" spans="1:23" ht="15.75" customHeight="1">
      <c r="A95" s="19" t="s">
        <v>88</v>
      </c>
      <c r="B95" s="3">
        <f t="shared" si="19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23">
        <f>'[1]янв'!Q97*2+'[1]март'!Q97*4+'[1]июль'!Q97*6</f>
        <v>257.52</v>
      </c>
      <c r="R95" s="60">
        <v>2.5460228957062854</v>
      </c>
      <c r="S95" s="23">
        <f>'[1]янв'!R97*2+'[1]март'!R97*4+'[1]июль'!R97*6</f>
        <v>153.114</v>
      </c>
      <c r="T95" s="63">
        <f t="shared" si="16"/>
        <v>168.27734647339037</v>
      </c>
      <c r="W95" s="64"/>
    </row>
    <row r="96" spans="1:23" ht="15.75" customHeight="1">
      <c r="A96" s="19" t="s">
        <v>89</v>
      </c>
      <c r="B96" s="3">
        <f t="shared" si="19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23">
        <f>'[1]янв'!Q98*2+'[1]март'!Q98*4+'[1]июль'!Q98*6</f>
        <v>51.756</v>
      </c>
      <c r="R96" s="60">
        <v>0.511696027454856</v>
      </c>
      <c r="S96" s="23">
        <f>'[1]янв'!R98*2+'[1]март'!R98*4+'[1]июль'!R98*6</f>
        <v>30.774</v>
      </c>
      <c r="T96" s="63">
        <f t="shared" si="16"/>
        <v>33.82013957780674</v>
      </c>
      <c r="W96" s="64"/>
    </row>
    <row r="97" spans="1:23" ht="29.25" customHeight="1">
      <c r="A97" s="25" t="s">
        <v>104</v>
      </c>
      <c r="B97" s="3">
        <f t="shared" si="19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23">
        <f>'[1]янв'!Q99*2+'[1]март'!Q99*4+'[1]июль'!Q99*6</f>
        <v>16.65</v>
      </c>
      <c r="R97" s="60">
        <v>0.16461354929135466</v>
      </c>
      <c r="S97" s="23">
        <f>'[1]янв'!R99*2+'[1]март'!R99*4+'[1]июль'!R99*6</f>
        <v>9.894</v>
      </c>
      <c r="T97" s="63">
        <f t="shared" si="16"/>
        <v>10.880000849572655</v>
      </c>
      <c r="W97" s="64"/>
    </row>
    <row r="98" spans="1:23" ht="29.25" customHeight="1">
      <c r="A98" s="25" t="s">
        <v>90</v>
      </c>
      <c r="B98" s="3">
        <f t="shared" si="19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23">
        <f>'[1]янв'!Q100*2+'[1]март'!Q100*4+'[1]июль'!Q100*6</f>
        <v>16.602</v>
      </c>
      <c r="R98" s="60">
        <v>0.16413898770781202</v>
      </c>
      <c r="S98" s="23">
        <f>'[1]янв'!R100*2+'[1]март'!R100*4+'[1]июль'!R100*6</f>
        <v>9.870000000000001</v>
      </c>
      <c r="T98" s="63">
        <f t="shared" si="16"/>
        <v>10.84863508135767</v>
      </c>
      <c r="W98" s="64"/>
    </row>
    <row r="99" spans="1:23" ht="29.25" customHeight="1">
      <c r="A99" s="25" t="s">
        <v>91</v>
      </c>
      <c r="B99" s="3">
        <f t="shared" si="19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23">
        <f>'[1]янв'!Q101*2+'[1]март'!Q101*4+'[1]июль'!Q101*6</f>
        <v>13.751999999999999</v>
      </c>
      <c r="R99" s="60">
        <v>0.13596189368496756</v>
      </c>
      <c r="S99" s="23">
        <f>'[1]янв'!R101*2+'[1]март'!R101*4+'[1]июль'!R101*6</f>
        <v>8.184</v>
      </c>
      <c r="T99" s="63">
        <f t="shared" si="16"/>
        <v>8.986292593592983</v>
      </c>
      <c r="W99" s="64"/>
    </row>
    <row r="100" spans="1:23" s="45" customFormat="1" ht="29.25" customHeight="1">
      <c r="A100" s="40" t="s">
        <v>92</v>
      </c>
      <c r="B100" s="41">
        <f t="shared" si="19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15">
        <f>'[1]янв'!Q102*2+'[1]март'!Q102*4+'[1]июль'!Q102*6</f>
        <v>125.334</v>
      </c>
      <c r="R100" s="59">
        <v>1.26859617150917</v>
      </c>
      <c r="S100" s="15">
        <f>'[1]янв'!R102*2+'[1]март'!R102*4+'[1]июль'!R102*6</f>
        <v>42.15</v>
      </c>
      <c r="T100" s="63">
        <f t="shared" si="16"/>
        <v>83.84684907896138</v>
      </c>
      <c r="W100" s="64"/>
    </row>
    <row r="101" spans="1:23" ht="15.75" customHeight="1">
      <c r="A101" s="19" t="s">
        <v>110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23">
        <f>'[1]янв'!Q103*2+'[1]март'!Q103*4+'[1]июль'!Q103*6</f>
        <v>33.102000000000004</v>
      </c>
      <c r="R101" s="60">
        <v>0.35250596</v>
      </c>
      <c r="S101" s="23">
        <f>'[1]янв'!R103*2+'[1]март'!R103*4+'[1]июль'!R103*6</f>
        <v>11.129999999999999</v>
      </c>
      <c r="T101" s="63">
        <f t="shared" si="16"/>
        <v>23.298599421432</v>
      </c>
      <c r="W101" s="64"/>
    </row>
    <row r="102" spans="1:23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23">
        <f>'[1]янв'!Q105*2+'[1]март'!Q105*4+'[1]июль'!Q105*6</f>
        <v>44.019999999999996</v>
      </c>
      <c r="R102" s="60">
        <v>0.4352125189072331</v>
      </c>
      <c r="S102" s="23">
        <f>'[1]янв'!R105*2+'[1]март'!R105*4+'[1]июль'!R105*6</f>
        <v>14.802</v>
      </c>
      <c r="T102" s="63">
        <f t="shared" si="16"/>
        <v>28.765023267158444</v>
      </c>
      <c r="W102" s="64"/>
    </row>
    <row r="103" spans="1:23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23">
        <f>'[1]янв'!Q106*2+'[1]март'!Q106*4+'[1]июль'!Q106*6</f>
        <v>3.4979999999999998</v>
      </c>
      <c r="R103" s="60">
        <v>0.2513443559627403</v>
      </c>
      <c r="S103" s="23">
        <f>'[1]янв'!R106*2+'[1]март'!R106*4+'[1]июль'!R106*6</f>
        <v>1.1820000000000002</v>
      </c>
      <c r="T103" s="63">
        <f t="shared" si="16"/>
        <v>16.61240413187255</v>
      </c>
      <c r="W103" s="64"/>
    </row>
    <row r="104" spans="1:23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23">
        <f>'[1]янв'!Q107*2+'[1]март'!Q107*4+'[1]июль'!Q107*6</f>
        <v>2.9219999999999997</v>
      </c>
      <c r="R104" s="60">
        <v>0.20910512143322818</v>
      </c>
      <c r="S104" s="23">
        <f>'[1]янв'!R107*2+'[1]март'!R107*4+'[1]июль'!R107*6</f>
        <v>0.984</v>
      </c>
      <c r="T104" s="63">
        <f t="shared" si="16"/>
        <v>13.82063571703207</v>
      </c>
      <c r="W104" s="64"/>
    </row>
    <row r="105" spans="1:23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23">
        <f>'[1]янв'!Q108*2+'[1]март'!Q108*4+'[1]июль'!Q108*6</f>
        <v>0.6040000000000001</v>
      </c>
      <c r="R105" s="60">
        <v>0.04223923452951208</v>
      </c>
      <c r="S105" s="23">
        <f>'[1]янв'!R108*2+'[1]март'!R108*4+'[1]июль'!R108*6</f>
        <v>0.198</v>
      </c>
      <c r="T105" s="63">
        <f t="shared" si="16"/>
        <v>2.7917684148404773</v>
      </c>
      <c r="W105" s="64"/>
    </row>
    <row r="106" spans="1:23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23">
        <f>'[1]янв'!Q109*2+'[1]март'!Q109*4+'[1]июль'!Q109*6</f>
        <v>0.48</v>
      </c>
      <c r="R106" s="23">
        <v>0.0047456158354264415</v>
      </c>
      <c r="S106" s="23">
        <f>'[1]янв'!R109*2+'[1]март'!R109*4+'[1]июль'!R109*6</f>
        <v>0.162</v>
      </c>
      <c r="T106" s="63">
        <f t="shared" si="16"/>
        <v>0.31365768214984235</v>
      </c>
      <c r="W106" s="64"/>
    </row>
    <row r="107" spans="1:23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23">
        <f>'[1]янв'!Q110*2+'[1]март'!Q110*4+'[1]июль'!Q110*6</f>
        <v>4.23</v>
      </c>
      <c r="R107" s="60">
        <v>0.04182073954969552</v>
      </c>
      <c r="S107" s="23">
        <f>'[1]янв'!R110*2+'[1]март'!R110*4+'[1]июль'!R110*6</f>
        <v>1.416</v>
      </c>
      <c r="T107" s="63">
        <f t="shared" si="16"/>
        <v>2.764108323945486</v>
      </c>
      <c r="W107" s="64"/>
    </row>
    <row r="108" spans="1:23" ht="15.75" customHeight="1">
      <c r="A108" s="19" t="s">
        <v>105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23"/>
      <c r="R108" s="60">
        <v>0.18296698125407468</v>
      </c>
      <c r="S108" s="23"/>
      <c r="T108" s="63">
        <f t="shared" si="16"/>
        <v>12.093056252403064</v>
      </c>
      <c r="W108" s="64"/>
    </row>
    <row r="109" spans="1:23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15">
        <f>'[1]янв'!Q111*2+'[1]март'!Q111*4+'[1]июль'!Q111*6</f>
        <v>23.453999999999997</v>
      </c>
      <c r="R109" s="59">
        <v>0.15029430603013275</v>
      </c>
      <c r="S109" s="15">
        <f>'[1]янв'!R111*2+'[1]март'!R111*4+'[1]июль'!R111*6</f>
        <v>10.128</v>
      </c>
      <c r="T109" s="63">
        <f t="shared" si="16"/>
        <v>9.9335819216168</v>
      </c>
      <c r="W109" s="64"/>
    </row>
    <row r="110" spans="1:23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15">
        <f>'[1]янв'!Q112*2+'[1]март'!Q112*4+'[1]июль'!Q112*6</f>
        <v>59.656</v>
      </c>
      <c r="R110" s="59">
        <v>0.5898009547462495</v>
      </c>
      <c r="S110" s="15">
        <f>'[1]янв'!R112*2+'[1]март'!R112*4+'[1]июль'!R112*6</f>
        <v>20.717999999999996</v>
      </c>
      <c r="T110" s="63">
        <f t="shared" si="16"/>
        <v>38.98242226318957</v>
      </c>
      <c r="W110" s="64"/>
    </row>
    <row r="111" spans="1:23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23">
        <f>'[1]янв'!Q113*2+'[1]март'!Q113*4+'[1]июль'!Q113*6</f>
        <v>35.908</v>
      </c>
      <c r="R111" s="60">
        <v>0.3550116112885263</v>
      </c>
      <c r="S111" s="23">
        <f>'[1]янв'!R113*2+'[1]март'!R113*4+'[1]июль'!R113*6</f>
        <v>16.182</v>
      </c>
      <c r="T111" s="63">
        <f t="shared" si="16"/>
        <v>23.464208438826116</v>
      </c>
      <c r="W111" s="64"/>
    </row>
    <row r="112" spans="1:23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23">
        <f>'[1]янв'!Q114*2+'[1]март'!Q114*4+'[1]июль'!Q114*6</f>
        <v>23.363999999999997</v>
      </c>
      <c r="R112" s="60">
        <v>0.23099285078938198</v>
      </c>
      <c r="S112" s="23">
        <f>'[1]янв'!R114*2+'[1]март'!R114*4+'[1]июль'!R114*6</f>
        <v>4.362</v>
      </c>
      <c r="T112" s="63">
        <f t="shared" si="16"/>
        <v>15.267287678643571</v>
      </c>
      <c r="W112" s="64"/>
    </row>
    <row r="113" spans="1:23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23">
        <f>'[1]янв'!Q115*2+'[1]март'!Q115*4+'[1]июль'!Q115*6</f>
        <v>0.384</v>
      </c>
      <c r="R113" s="23">
        <v>0.003796492668341152</v>
      </c>
      <c r="S113" s="23">
        <f>'[1]янв'!R115*2+'[1]март'!R115*4+'[1]июль'!R115*6</f>
        <v>0.174</v>
      </c>
      <c r="T113" s="63">
        <f t="shared" si="16"/>
        <v>0.25092614571987376</v>
      </c>
      <c r="W113" s="64"/>
    </row>
    <row r="114" spans="1:23" ht="15.75" customHeight="1">
      <c r="A114" s="65" t="s">
        <v>108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/>
      <c r="P114" s="23"/>
      <c r="Q114" s="23"/>
      <c r="R114" s="66">
        <v>0.65504</v>
      </c>
      <c r="S114" s="23"/>
      <c r="T114" s="63">
        <f t="shared" si="16"/>
        <v>43.294344767999995</v>
      </c>
      <c r="W114" s="64"/>
    </row>
    <row r="115" spans="15:20" ht="15.75" customHeight="1" hidden="1">
      <c r="O115" s="46" t="e">
        <f>O81+O86+O91+O95+#REF!</f>
        <v>#REF!</v>
      </c>
      <c r="R115" s="1">
        <v>0</v>
      </c>
      <c r="T115">
        <f aca="true" t="shared" si="21" ref="T115:T124">R115*$T$2*6</f>
        <v>0</v>
      </c>
    </row>
    <row r="116" spans="15:20" ht="15.75" customHeight="1" hidden="1">
      <c r="O116" s="46" t="e">
        <f>O82+O87+O92+O96+#REF!</f>
        <v>#REF!</v>
      </c>
      <c r="R116" s="1">
        <v>0</v>
      </c>
      <c r="T116">
        <f t="shared" si="21"/>
        <v>0</v>
      </c>
    </row>
    <row r="117" spans="18:20" ht="15.75" customHeight="1" hidden="1">
      <c r="R117" s="1">
        <v>0</v>
      </c>
      <c r="T117">
        <f t="shared" si="21"/>
        <v>0</v>
      </c>
    </row>
    <row r="118" spans="15:20" ht="15.75" customHeight="1" hidden="1">
      <c r="O118" s="46" t="e">
        <f>O80+O90+#REF!+#REF!</f>
        <v>#REF!</v>
      </c>
      <c r="R118" s="1">
        <v>0</v>
      </c>
      <c r="T118">
        <f t="shared" si="21"/>
        <v>0</v>
      </c>
    </row>
    <row r="119" spans="15:20" ht="15.75" customHeight="1" hidden="1">
      <c r="O119" s="46" t="e">
        <f>O90+#REF!+#REF!</f>
        <v>#REF!</v>
      </c>
      <c r="P119" s="46"/>
      <c r="Q119" s="46"/>
      <c r="R119" s="46">
        <v>0</v>
      </c>
      <c r="S119" s="46"/>
      <c r="T119">
        <f t="shared" si="21"/>
        <v>0</v>
      </c>
    </row>
    <row r="120" spans="15:20" ht="15.75" customHeight="1" hidden="1">
      <c r="O120" s="46">
        <f>O85</f>
        <v>772.7860000000001</v>
      </c>
      <c r="R120" s="1">
        <v>0</v>
      </c>
      <c r="T120">
        <f t="shared" si="21"/>
        <v>0</v>
      </c>
    </row>
    <row r="121" spans="15:20" ht="15.75" customHeight="1" hidden="1">
      <c r="O121" s="46" t="e">
        <f>O81+O86+O91+O95+#REF!</f>
        <v>#REF!</v>
      </c>
      <c r="R121" s="1">
        <v>0</v>
      </c>
      <c r="T121">
        <f t="shared" si="21"/>
        <v>0</v>
      </c>
    </row>
    <row r="122" spans="15:20" ht="15.75" customHeight="1" hidden="1">
      <c r="O122" s="46" t="e">
        <f>O82+O87+O92+O96+#REF!</f>
        <v>#REF!</v>
      </c>
      <c r="R122" s="1">
        <v>0</v>
      </c>
      <c r="T122">
        <f t="shared" si="21"/>
        <v>0</v>
      </c>
    </row>
    <row r="123" spans="15:20" ht="15.75" customHeight="1" hidden="1">
      <c r="O123" s="46" t="e">
        <f>O80+O85+O90+#REF!+#REF!</f>
        <v>#REF!</v>
      </c>
      <c r="R123" s="1">
        <v>0</v>
      </c>
      <c r="T123">
        <f t="shared" si="21"/>
        <v>0</v>
      </c>
    </row>
    <row r="124" spans="18:20" ht="15.75" customHeight="1" hidden="1">
      <c r="R124" s="1">
        <v>0</v>
      </c>
      <c r="T124">
        <f t="shared" si="21"/>
        <v>0</v>
      </c>
    </row>
    <row r="125" spans="1:18" ht="15.75" customHeight="1">
      <c r="A125" s="55" t="s">
        <v>107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6"/>
      <c r="P125" s="12"/>
      <c r="Q125" s="57">
        <v>3.27</v>
      </c>
      <c r="R125" s="62">
        <v>4.27</v>
      </c>
    </row>
    <row r="126" ht="15.75" customHeight="1">
      <c r="O126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2021-02-10T08:17:55Z</cp:lastPrinted>
  <dcterms:created xsi:type="dcterms:W3CDTF">2017-03-23T11:45:29Z</dcterms:created>
  <dcterms:modified xsi:type="dcterms:W3CDTF">2023-02-07T11:33:53Z</dcterms:modified>
  <cp:category/>
  <cp:version/>
  <cp:contentType/>
  <cp:contentStatus/>
</cp:coreProperties>
</file>