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<sst xmlns="http://schemas.openxmlformats.org/spreadsheetml/2006/main" count="253" uniqueCount="180">
  <si>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</si>
  <si>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</si>
  <si>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</si>
  <si>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</si>
  <si>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</si>
  <si>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</si>
  <si>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</si>
  <si>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</si>
  <si>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</si>
  <si>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</si>
  <si>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</si>
  <si>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</si>
  <si>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</si>
  <si>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</si>
  <si>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</si>
  <si>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</si>
  <si>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</si>
  <si>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</si>
  <si>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</si>
  <si>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</si>
  <si>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</si>
  <si>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</si>
  <si>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</si>
  <si>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</si>
  <si>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</si>
  <si>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</si>
  <si>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</si>
  <si>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</si>
  <si>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</si>
  <si>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</si>
  <si>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</si>
  <si>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</si>
  <si>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</si>
  <si>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</si>
  <si>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</si>
  <si>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</si>
  <si>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</si>
  <si>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</si>
  <si>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</si>
  <si>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</si>
  <si>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</si>
  <si>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</si>
  <si>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</si>
  <si>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</si>
  <si>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</si>
  <si>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</si>
  <si>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</si>
  <si>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</si>
  <si>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</si>
  <si>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</si>
  <si>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</si>
  <si>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</si>
  <si>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</si>
  <si>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</si>
  <si>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</si>
  <si>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</si>
  <si>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</si>
  <si>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</si>
  <si>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</si>
  <si>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</si>
  <si>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</si>
  <si>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</si>
  <si>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</si>
  <si>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</si>
  <si>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</si>
  <si>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</si>
  <si>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</si>
  <si>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</si>
  <si>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</si>
  <si>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</si>
  <si>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</si>
  <si>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</si>
  <si>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</si>
  <si>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</si>
  <si>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</si>
  <si>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</si>
  <si>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</si>
  <si>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</si>
  <si>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</si>
  <si>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</si>
  <si>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</si>
  <si>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</si>
  <si>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</si>
  <si>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</si>
  <si>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</si>
  <si>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</si>
  <si>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</si>
  <si>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</si>
  <si>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</si>
  <si>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</si>
  <si>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</si>
  <si>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</si>
  <si>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</si>
  <si>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</si>
  <si>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</si>
  <si>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</si>
  <si>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</si>
  <si>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</si>
  <si>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</si>
  <si>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</si>
  <si>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</si>
  <si>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</si>
  <si>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</si>
  <si>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</si>
  <si>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</si>
  <si>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</si>
  <si>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</si>
  <si>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</si>
  <si>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</si>
  <si>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</si>
  <si>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</si>
  <si>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</si>
  <si>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</si>
  <si>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</si>
  <si>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</si>
  <si>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</si>
  <si>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</si>
  <si>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</si>
  <si>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</si>
  <si>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</si>
  <si>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</si>
  <si>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</si>
  <si>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</si>
  <si>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</si>
  <si>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</si>
  <si>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</si>
  <si>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</si>
  <si>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</si>
  <si>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</si>
  <si>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</si>
  <si>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</si>
  <si>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</si>
  <si>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</si>
  <si>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</si>
  <si>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</si>
  <si>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</si>
  <si>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</si>
  <si>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</si>
  <si>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</si>
  <si>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</si>
  <si>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</si>
  <si>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</si>
  <si>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</si>
  <si>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</si>
  <si>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</si>
  <si>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</si>
  <si>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</si>
  <si>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</si>
  <si>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</si>
  <si>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</si>
  <si>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</si>
  <si>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</si>
  <si>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</si>
  <si>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</si>
  <si>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</si>
  <si>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</si>
  <si>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</si>
  <si>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</si>
  <si>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</si>
  <si>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</si>
  <si>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</si>
  <si>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</si>
  <si>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</si>
  <si>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</si>
  <si>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</si>
  <si>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</si>
  <si>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</si>
  <si>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</si>
  <si>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</si>
  <si>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</si>
  <si>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</si>
  <si>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</si>
  <si>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</si>
  <si>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</si>
  <si>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</si>
  <si>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руб./м2</t>
  </si>
  <si>
    <t>содержание лифта</t>
  </si>
  <si>
    <t xml:space="preserve">      Электроэнергия (ОДН), норматив, кВт/м2</t>
  </si>
  <si>
    <t>РРКЦ, банк</t>
  </si>
  <si>
    <t>Тариф на содержание жилья по МКД № 5 по ул. Парковая с 01.07.2022.по 01.07.2023.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</si>
</sst>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X3">
            <v>8795.5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view="pageBreakPreview" zoomScale="60" zoomScalePageLayoutView="0" workbookViewId="0" topLeftCell="A106">
      <pane xSplit="3310" topLeftCell="A1" activePane="topRight" state="split"/>
      <selection pane="topLeft" activeCell="A100" sqref="A100:IV100"/>
      <selection pane="topRight" activeCell="X270" sqref="X270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1.421875" style="1" customWidth="1"/>
    <col min="19" max="19" width="11.421875" style="1" hidden="1" customWidth="1"/>
    <col min="20" max="20" width="0" style="0" hidden="1" customWidth="1"/>
  </cols>
  <sheetData>
    <row r="1" spans="1:19" ht="32.25" customHeight="1">
      <c r="A1" s="79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8" t="s">
        <v>173</v>
      </c>
      <c r="R2" s="58" t="s">
        <v>175</v>
      </c>
      <c r="S2" s="58" t="s">
        <v>174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4">
        <f>'[2]ноябрь'!$X$3</f>
        <v>8795.5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69">
        <f>R80+R85+R90+R95+R101+R110+R111</f>
        <v>16.002285201274002</v>
      </c>
      <c r="S79" s="18">
        <f>S80+S85+S90+S95+S101+S110+S111+S115</f>
        <v>1367.936</v>
      </c>
      <c r="T79" s="75">
        <f>R79*$T$3*6/1000</f>
        <v>844.4885969268328</v>
      </c>
      <c r="U79" s="76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0">
        <v>0.6870861865697798</v>
      </c>
      <c r="S80" s="18">
        <f>'[1]янв'!T80*2+'[1]март'!T80*4+'[1]июль'!T80*6</f>
        <v>169.022</v>
      </c>
      <c r="T80" s="75">
        <f aca="true" t="shared" si="19" ref="T80:T115">R80*$T$3*6/1000</f>
        <v>36.25959932384699</v>
      </c>
      <c r="U80" s="76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1">
        <v>0.23879436</v>
      </c>
      <c r="S81" s="26">
        <f>'[1]янв'!T81*2+'[1]март'!T81*4+'[1]июль'!T81*6</f>
        <v>6.28</v>
      </c>
      <c r="T81" s="75">
        <f t="shared" si="19"/>
        <v>12.601894760280002</v>
      </c>
      <c r="U81" s="76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1">
        <v>0.051269815341142194</v>
      </c>
      <c r="S82" s="26">
        <f>'[1]янв'!T82*2+'[1]март'!T82*4+'[1]июль'!T82*6</f>
        <v>30.146</v>
      </c>
      <c r="T82" s="75">
        <f t="shared" si="19"/>
        <v>2.705661964998097</v>
      </c>
      <c r="U82" s="76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1">
        <v>0.010402571228637546</v>
      </c>
      <c r="S83" s="26">
        <f>'[1]янв'!T83*2+'[1]март'!T83*4+'[1]июль'!T83*6</f>
        <v>6.066</v>
      </c>
      <c r="T83" s="75">
        <f t="shared" si="19"/>
        <v>0.5489748914488892</v>
      </c>
      <c r="U83" s="76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1">
        <v>0.38661944</v>
      </c>
      <c r="S84" s="26">
        <f>'[1]янв'!T84*2+'[1]март'!T84*4+'[1]июль'!T84*6</f>
        <v>126.53</v>
      </c>
      <c r="T84" s="75">
        <f t="shared" si="19"/>
        <v>20.403067707119998</v>
      </c>
      <c r="U84" s="76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0">
        <v>2.9659915112803668</v>
      </c>
      <c r="S85" s="18">
        <f>'[1]янв'!T85*2+'[1]март'!T85*4+'[1]июль'!T85*6</f>
        <v>140.35</v>
      </c>
      <c r="T85" s="75">
        <f t="shared" si="19"/>
        <v>156.52427002479882</v>
      </c>
      <c r="U85" s="76"/>
    </row>
    <row r="86" spans="1:21" s="64" customFormat="1" ht="15.75" customHeight="1">
      <c r="A86" s="65" t="s">
        <v>77</v>
      </c>
      <c r="B86" s="59">
        <f t="shared" si="15"/>
        <v>1159.347</v>
      </c>
      <c r="C86" s="59">
        <v>74.8</v>
      </c>
      <c r="D86" s="59">
        <v>72.402</v>
      </c>
      <c r="E86" s="59">
        <v>64.145</v>
      </c>
      <c r="F86" s="60">
        <v>72</v>
      </c>
      <c r="G86" s="61">
        <v>72</v>
      </c>
      <c r="H86" s="61">
        <v>122</v>
      </c>
      <c r="I86" s="61">
        <v>172</v>
      </c>
      <c r="J86" s="61">
        <v>222</v>
      </c>
      <c r="K86" s="61">
        <v>72</v>
      </c>
      <c r="L86" s="61">
        <v>72</v>
      </c>
      <c r="M86" s="61">
        <v>72</v>
      </c>
      <c r="N86" s="62">
        <v>72</v>
      </c>
      <c r="O86" s="63">
        <f>'[1]янв'!O86*2+'[1]март'!O86*4+'[1]июль'!O86*6</f>
        <v>772.7860000000001</v>
      </c>
      <c r="P86" s="63">
        <f>'[1]янв'!P86*2+'[1]март'!P86*4+'[1]июль'!P86*6</f>
        <v>62.135999999999996</v>
      </c>
      <c r="Q86" s="63">
        <f>'[1]янв'!S86*2+'[1]март'!S86*4+'[1]июль'!S86*6</f>
        <v>72.87</v>
      </c>
      <c r="R86" s="72">
        <v>0.513659648209269</v>
      </c>
      <c r="S86" s="63">
        <f>'[1]янв'!T86*2+'[1]март'!T86*4+'[1]июль'!T86*6</f>
        <v>55.972</v>
      </c>
      <c r="T86" s="75">
        <f t="shared" si="19"/>
        <v>27.107360614947755</v>
      </c>
      <c r="U86" s="76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1">
        <v>1.2354539415611179</v>
      </c>
      <c r="S87" s="18">
        <f>'[1]янв'!T87*2+'[1]март'!T87*4+'[1]июль'!T87*6</f>
        <v>50.245999999999995</v>
      </c>
      <c r="T87" s="75">
        <f t="shared" si="19"/>
        <v>65.19861085800487</v>
      </c>
      <c r="U87" s="76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1">
        <v>0.2484728442040283</v>
      </c>
      <c r="S88" s="18">
        <f>'[1]янв'!T88*2+'[1]март'!T88*4+'[1]июль'!T88*6</f>
        <v>10.102</v>
      </c>
      <c r="T88" s="75">
        <f t="shared" si="19"/>
        <v>13.112657407179183</v>
      </c>
      <c r="U88" s="76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1">
        <v>0.9684050773059514</v>
      </c>
      <c r="S89" s="18">
        <f>'[1]янв'!T89*2+'[1]март'!T89*4+'[1]июль'!T89*6</f>
        <v>24.03</v>
      </c>
      <c r="T89" s="75">
        <f t="shared" si="19"/>
        <v>51.10564114466698</v>
      </c>
      <c r="U89" s="76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0">
        <v>6.4747386624965</v>
      </c>
      <c r="S90" s="18">
        <f>'[1]янв'!T90*2+'[1]март'!T90*4+'[1]июль'!T90*6</f>
        <v>573.612</v>
      </c>
      <c r="T90" s="75">
        <f t="shared" si="19"/>
        <v>341.6913834359278</v>
      </c>
      <c r="U90" s="76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1">
        <v>0.3102566868941149</v>
      </c>
      <c r="S91" s="26">
        <f>'[1]янв'!T91*2+'[1]март'!T91*4+'[1]июль'!T91*6</f>
        <v>69.68</v>
      </c>
      <c r="T91" s="75">
        <f t="shared" si="19"/>
        <v>16.373176137463126</v>
      </c>
      <c r="U91" s="76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1">
        <v>5.01099286491491</v>
      </c>
      <c r="S92" s="26">
        <f>'[1]янв'!T92*2+'[1]март'!T92*4+'[1]июль'!T92*6</f>
        <v>362.262</v>
      </c>
      <c r="T92" s="75">
        <f t="shared" si="19"/>
        <v>264.44512646015454</v>
      </c>
      <c r="U92" s="76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1">
        <v>1.007934847974774</v>
      </c>
      <c r="S93" s="26">
        <f>'[1]янв'!T93*2+'[1]март'!T93*4+'[1]июль'!T93*6</f>
        <v>72.868</v>
      </c>
      <c r="T93" s="75">
        <f t="shared" si="19"/>
        <v>53.19174573217275</v>
      </c>
      <c r="U93" s="76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1">
        <v>0.14555426271270064</v>
      </c>
      <c r="S94" s="26">
        <f>'[1]янв'!T94*2+'[1]март'!T94*4+'[1]июль'!T94*6</f>
        <v>68.802</v>
      </c>
      <c r="T94" s="75">
        <f t="shared" si="19"/>
        <v>7.681335106137351</v>
      </c>
      <c r="U94" s="76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0">
        <v>3.7701147254988614</v>
      </c>
      <c r="S95" s="18">
        <f>'[1]янв'!T96*2+'[1]март'!T96*4+'[1]июль'!T96*6</f>
        <v>272.534</v>
      </c>
      <c r="T95" s="75">
        <f t="shared" si="19"/>
        <v>198.9602644087514</v>
      </c>
      <c r="U95" s="76"/>
    </row>
    <row r="96" spans="1:21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1">
        <v>2.7251764455822194</v>
      </c>
      <c r="S96" s="26">
        <f>'[1]янв'!T97*2+'[1]март'!T97*4+'[1]июль'!T97*6</f>
        <v>197.00799999999998</v>
      </c>
      <c r="T96" s="75">
        <f t="shared" si="19"/>
        <v>143.8157365627105</v>
      </c>
      <c r="U96" s="76"/>
    </row>
    <row r="97" spans="1:21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1">
        <v>0.5476210711075623</v>
      </c>
      <c r="S97" s="26">
        <f>'[1]янв'!T98*2+'[1]март'!T98*4+'[1]июль'!T98*6</f>
        <v>39.58</v>
      </c>
      <c r="T97" s="75">
        <f t="shared" si="19"/>
        <v>28.899606785559385</v>
      </c>
      <c r="U97" s="76"/>
    </row>
    <row r="98" spans="1:21" ht="51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1">
        <v>0.17610067008479272</v>
      </c>
      <c r="S98" s="26">
        <f>'[1]янв'!T99*2+'[1]март'!T99*4+'[1]июль'!T99*6</f>
        <v>12.733999999999998</v>
      </c>
      <c r="T98" s="75">
        <f t="shared" si="19"/>
        <v>9.293360662384766</v>
      </c>
      <c r="U98" s="76"/>
    </row>
    <row r="99" spans="1:21" ht="51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1">
        <v>0.1756548456035655</v>
      </c>
      <c r="S99" s="26">
        <f>'[1]янв'!T100*2+'[1]март'!T100*4+'[1]июль'!T100*6</f>
        <v>12.687999999999999</v>
      </c>
      <c r="T99" s="75">
        <f t="shared" si="19"/>
        <v>9.269833167036962</v>
      </c>
      <c r="U99" s="76"/>
    </row>
    <row r="100" spans="1:21" ht="60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1">
        <v>0.14556169312072112</v>
      </c>
      <c r="S100" s="26">
        <f>'[1]янв'!T101*2+'[1]март'!T101*4+'[1]июль'!T101*6</f>
        <v>10.524000000000001</v>
      </c>
      <c r="T100" s="75">
        <f t="shared" si="19"/>
        <v>7.681727231059815</v>
      </c>
      <c r="U100" s="76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0">
        <v>1.2061588148996705</v>
      </c>
      <c r="S101" s="18">
        <f>'[1]янв'!T102*2+'[1]март'!T102*4+'[1]июль'!T102*6</f>
        <v>76.61599999999999</v>
      </c>
      <c r="T101" s="75">
        <f t="shared" si="19"/>
        <v>63.6526191387003</v>
      </c>
      <c r="U101" s="76"/>
    </row>
    <row r="102" spans="1:21" ht="15.75" customHeight="1">
      <c r="A102" s="22" t="s">
        <v>178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1">
        <v>0.397081004613136</v>
      </c>
      <c r="S102" s="26">
        <f>'[1]янв'!T103*2+'[1]март'!T103*4+'[1]июль'!T103*6</f>
        <v>23.412</v>
      </c>
      <c r="T102" s="75">
        <f t="shared" si="19"/>
        <v>20.955155856449025</v>
      </c>
      <c r="U102" s="76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1">
        <v>0.5277818816929465</v>
      </c>
      <c r="S103" s="26">
        <f>'[1]янв'!T105*2+'[1]март'!T105*4+'[1]июль'!T105*6</f>
        <v>31.118000000000002</v>
      </c>
      <c r="T103" s="75">
        <f t="shared" si="19"/>
        <v>27.852633242581863</v>
      </c>
      <c r="U103" s="76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1">
        <v>0.04198180531557296</v>
      </c>
      <c r="S104" s="26">
        <f>'[1]янв'!T106*2+'[1]март'!T106*4+'[1]июль'!T106*6</f>
        <v>2.4800000000000004</v>
      </c>
      <c r="T104" s="75">
        <f t="shared" si="19"/>
        <v>2.2155058119187316</v>
      </c>
      <c r="U104" s="76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1">
        <v>0.03492291769614034</v>
      </c>
      <c r="S105" s="26">
        <f>'[1]янв'!T107*2+'[1]март'!T107*4+'[1]июль'!T107*6</f>
        <v>2.058</v>
      </c>
      <c r="T105" s="75">
        <f t="shared" si="19"/>
        <v>1.842987135578414</v>
      </c>
      <c r="U105" s="76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1">
        <v>0.007058887619432621</v>
      </c>
      <c r="S106" s="26">
        <f>'[1]янв'!T108*2+'[1]март'!T108*4+'[1]июль'!T108*6</f>
        <v>0.422</v>
      </c>
      <c r="T106" s="75">
        <f t="shared" si="19"/>
        <v>0.3725186763403177</v>
      </c>
      <c r="U106" s="76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26">
        <v>0.005647110095546097</v>
      </c>
      <c r="S107" s="26">
        <f>'[1]янв'!T109*2+'[1]март'!T109*4+'[1]июль'!T109*6</f>
        <v>0.33</v>
      </c>
      <c r="T107" s="75">
        <f t="shared" si="19"/>
        <v>0.2980149410722542</v>
      </c>
      <c r="U107" s="76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1">
        <v>0.050675382699505764</v>
      </c>
      <c r="S108" s="26">
        <f>'[1]янв'!T110*2+'[1]март'!T110*4+'[1]июль'!T110*6</f>
        <v>2.98</v>
      </c>
      <c r="T108" s="75">
        <f t="shared" si="19"/>
        <v>2.6742919712010176</v>
      </c>
      <c r="U108" s="76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1">
        <v>0.1829916304829631</v>
      </c>
      <c r="S109" s="26"/>
      <c r="T109" s="75">
        <f t="shared" si="19"/>
        <v>9.657017315477413</v>
      </c>
      <c r="U109" s="76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0">
        <v>0.15946413513515356</v>
      </c>
      <c r="S110" s="18">
        <f>'[1]янв'!T111*2+'[1]март'!T111*4+'[1]июль'!T111*6</f>
        <v>15.406</v>
      </c>
      <c r="T110" s="75">
        <f t="shared" si="19"/>
        <v>8.415400803487458</v>
      </c>
      <c r="U110" s="76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0">
        <v>0.7387311653936749</v>
      </c>
      <c r="S111" s="18">
        <f>'[1]янв'!T112*2+'[1]март'!T112*4+'[1]июль'!T112*6</f>
        <v>43.566</v>
      </c>
      <c r="T111" s="75">
        <f t="shared" si="19"/>
        <v>38.98505979132041</v>
      </c>
      <c r="U111" s="76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1">
        <v>0.3550248952173586</v>
      </c>
      <c r="S112" s="26">
        <f>'[1]янв'!T113*2+'[1]март'!T113*4+'[1]июль'!T113*6</f>
        <v>26.388</v>
      </c>
      <c r="T112" s="75">
        <f t="shared" si="19"/>
        <v>18.735728795305665</v>
      </c>
      <c r="U112" s="76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1">
        <v>0.3800653702462932</v>
      </c>
      <c r="S113" s="26">
        <f>'[1]янв'!T114*2+'[1]март'!T114*4+'[1]июль'!T114*6</f>
        <v>16.896</v>
      </c>
      <c r="T113" s="75">
        <f t="shared" si="19"/>
        <v>20.057189784007633</v>
      </c>
      <c r="U113" s="76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0.003640899930023142</v>
      </c>
      <c r="S114" s="26">
        <f>'[1]янв'!T115*2+'[1]март'!T115*4+'[1]июль'!T115*6</f>
        <v>0.28200000000000003</v>
      </c>
      <c r="T114" s="75">
        <f t="shared" si="19"/>
        <v>0.19214121200711126</v>
      </c>
      <c r="U114" s="76"/>
    </row>
    <row r="115" spans="1:20" s="48" customFormat="1" ht="15.75" customHeight="1">
      <c r="A115" s="49" t="s">
        <v>177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7">
        <v>0.60918</v>
      </c>
      <c r="S115" s="18">
        <f>'[1]янв'!T116*2+'[1]март'!T116*4+'[1]июль'!T116*6</f>
        <v>76.83</v>
      </c>
      <c r="T115" s="75">
        <f t="shared" si="19"/>
        <v>32.14825614</v>
      </c>
    </row>
    <row r="116" spans="1:19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18">
        <f>'[1]янв'!T117*2+'[1]март'!T117*4+'[1]июль'!T117*6</f>
        <v>0</v>
      </c>
    </row>
    <row r="117" spans="1:19" ht="15.75" customHeight="1" hidden="1">
      <c r="A117" s="33" t="s">
        <v>104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18">
        <f>'[1]янв'!T118*2+'[1]март'!T118*4+'[1]июль'!T118*6</f>
        <v>0</v>
      </c>
    </row>
    <row r="118" spans="1:19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18">
        <f>'[1]янв'!T119*2+'[1]март'!T119*4+'[1]июль'!T119*6</f>
        <v>0</v>
      </c>
    </row>
    <row r="119" spans="1:19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18">
        <f>'[1]янв'!T120*2+'[1]март'!T120*4+'[1]июль'!T120*6</f>
        <v>0</v>
      </c>
    </row>
    <row r="120" spans="1:19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18">
        <f>'[1]янв'!T121*2+'[1]март'!T121*4+'[1]июль'!T121*6</f>
        <v>0</v>
      </c>
    </row>
    <row r="121" spans="1:19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18">
        <f>'[1]янв'!T122*2+'[1]март'!T122*4+'[1]июль'!T122*6</f>
        <v>0</v>
      </c>
    </row>
    <row r="122" spans="1:19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18">
        <f>'[1]янв'!T123*2+'[1]март'!T123*4+'[1]июль'!T123*6</f>
        <v>0</v>
      </c>
    </row>
    <row r="123" spans="1:19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18">
        <f>'[1]янв'!T124*2+'[1]март'!T124*4+'[1]июль'!T124*6</f>
        <v>0</v>
      </c>
    </row>
    <row r="124" spans="1:19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18">
        <f>'[1]янв'!T125*2+'[1]март'!T125*4+'[1]июль'!T125*6</f>
        <v>0</v>
      </c>
    </row>
    <row r="125" spans="1:19" ht="15.75" customHeight="1" hidden="1">
      <c r="A125" s="20" t="s">
        <v>110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18">
        <f>'[1]янв'!T126*2+'[1]март'!T126*4+'[1]июль'!T126*6</f>
        <v>172.93200000000002</v>
      </c>
    </row>
    <row r="126" spans="1:19" ht="15.75" customHeight="1" hidden="1">
      <c r="A126" s="22" t="s">
        <v>111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26">
        <f>'[1]янв'!T127*2+'[1]март'!T127*4+'[1]июль'!T127*6</f>
        <v>15.959999999999999</v>
      </c>
    </row>
    <row r="127" spans="1:19" ht="15.75" customHeight="1" hidden="1">
      <c r="A127" s="22" t="s">
        <v>112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26">
        <f>'[1]янв'!T128*2+'[1]март'!T128*4+'[1]июль'!T128*6</f>
        <v>25.2</v>
      </c>
    </row>
    <row r="128" spans="1:19" ht="15.75" customHeight="1" hidden="1">
      <c r="A128" s="22" t="s">
        <v>113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26">
        <f>'[1]янв'!T129*2+'[1]март'!T129*4+'[1]июль'!T129*6</f>
        <v>33.458</v>
      </c>
    </row>
    <row r="129" spans="1:19" ht="15.75" customHeight="1" hidden="1">
      <c r="A129" s="22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26">
        <f>'[1]янв'!T130*2+'[1]март'!T130*4+'[1]июль'!T130*6</f>
        <v>26.284</v>
      </c>
    </row>
    <row r="130" spans="1:19" ht="15.75" customHeight="1" hidden="1">
      <c r="A130" s="22" t="s">
        <v>115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26">
        <f>'[1]янв'!T131*2+'[1]март'!T131*4+'[1]июль'!T131*6</f>
        <v>22.218</v>
      </c>
    </row>
    <row r="131" spans="1:19" ht="15.75" customHeight="1" hidden="1">
      <c r="A131" s="22" t="s">
        <v>116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26">
        <f>'[1]янв'!T132*2+'[1]март'!T132*4+'[1]июль'!T132*6</f>
        <v>4.492</v>
      </c>
    </row>
    <row r="132" spans="1:19" ht="15.75" customHeight="1" hidden="1">
      <c r="A132" s="22" t="s">
        <v>117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26">
        <f>'[1]янв'!T133*2+'[1]март'!T133*4+'[1]июль'!T133*6</f>
        <v>31.106</v>
      </c>
    </row>
    <row r="133" spans="1:19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26">
        <f>'[1]янв'!T134*2+'[1]март'!T134*4+'[1]июль'!T134*6</f>
        <v>6.672</v>
      </c>
    </row>
    <row r="134" spans="1:19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26">
        <f>'[1]янв'!T135*2+'[1]март'!T135*4+'[1]июль'!T135*6</f>
        <v>7.542000000000001</v>
      </c>
    </row>
    <row r="135" spans="1:19" ht="15.75" customHeight="1" hidden="1">
      <c r="A135" s="20" t="s">
        <v>120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18">
        <f>'[1]янв'!T136*2+'[1]март'!T136*4+'[1]июль'!T136*6</f>
        <v>0</v>
      </c>
    </row>
    <row r="136" spans="1:19" ht="15.75" customHeight="1" hidden="1">
      <c r="A136" s="33" t="s">
        <v>121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18">
        <f>'[1]янв'!T137*2+'[1]март'!T137*4+'[1]июль'!T137*6</f>
        <v>0</v>
      </c>
    </row>
    <row r="137" spans="1:19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18">
        <f>'[1]янв'!T138*2+'[1]март'!T138*4+'[1]июль'!T138*6</f>
        <v>0</v>
      </c>
    </row>
    <row r="138" spans="1:19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18">
        <f>'[1]янв'!T139*2+'[1]март'!T139*4+'[1]июль'!T139*6</f>
        <v>0</v>
      </c>
    </row>
    <row r="139" spans="1:19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18">
        <f>'[1]янв'!T140*2+'[1]март'!T140*4+'[1]июль'!T140*6</f>
        <v>0</v>
      </c>
    </row>
    <row r="140" spans="1:19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18">
        <f>'[1]янв'!T141*2+'[1]март'!T141*4+'[1]июль'!T141*6</f>
        <v>0</v>
      </c>
    </row>
    <row r="141" spans="1:19" ht="15.75" customHeight="1" hidden="1">
      <c r="A141" s="33" t="s">
        <v>123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18">
        <f>'[1]янв'!T142*2+'[1]март'!T142*4+'[1]июль'!T142*6</f>
        <v>0</v>
      </c>
    </row>
    <row r="142" spans="1:19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18">
        <f>'[1]янв'!T143*2+'[1]март'!T143*4+'[1]июль'!T143*6</f>
        <v>0</v>
      </c>
    </row>
    <row r="143" spans="1:19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18">
        <f>'[1]янв'!T144*2+'[1]март'!T144*4+'[1]июль'!T144*6</f>
        <v>0</v>
      </c>
    </row>
    <row r="144" spans="1:19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18">
        <f>'[1]янв'!T145*2+'[1]март'!T145*4+'[1]июль'!T145*6</f>
        <v>0</v>
      </c>
    </row>
    <row r="145" spans="1:19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18">
        <f>'[1]янв'!T146*2+'[1]март'!T146*4+'[1]июль'!T146*6</f>
        <v>0</v>
      </c>
    </row>
    <row r="146" spans="1:19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18">
        <f>'[1]янв'!T147*2+'[1]март'!T147*4+'[1]июль'!T147*6</f>
        <v>0</v>
      </c>
    </row>
    <row r="147" spans="1:19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18">
        <f>'[1]янв'!T148*2+'[1]март'!T148*4+'[1]июль'!T148*6</f>
        <v>0</v>
      </c>
    </row>
    <row r="148" spans="1:19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18">
        <f>'[1]янв'!T149*2+'[1]март'!T149*4+'[1]июль'!T149*6</f>
        <v>0</v>
      </c>
    </row>
    <row r="149" spans="1:19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18">
        <f>'[1]янв'!T150*2+'[1]март'!T150*4+'[1]июль'!T150*6</f>
        <v>0</v>
      </c>
    </row>
    <row r="150" spans="1:19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18">
        <f>'[1]янв'!T151*2+'[1]март'!T151*4+'[1]июль'!T151*6</f>
        <v>0</v>
      </c>
    </row>
    <row r="151" spans="1:19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18">
        <f>'[1]янв'!T152*2+'[1]март'!T152*4+'[1]июль'!T152*6</f>
        <v>0</v>
      </c>
    </row>
    <row r="152" spans="1:19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18">
        <f>'[1]янв'!T153*2+'[1]март'!T153*4+'[1]июль'!T153*6</f>
        <v>0</v>
      </c>
    </row>
    <row r="153" spans="1:19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18">
        <f>'[1]янв'!T154*2+'[1]март'!T154*4+'[1]июль'!T154*6</f>
        <v>0</v>
      </c>
    </row>
    <row r="154" spans="1:19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18">
        <f>'[1]янв'!T155*2+'[1]март'!T155*4+'[1]июль'!T155*6</f>
        <v>0</v>
      </c>
    </row>
    <row r="155" spans="1:19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18">
        <f>'[1]янв'!T156*2+'[1]март'!T156*4+'[1]июль'!T156*6</f>
        <v>0</v>
      </c>
    </row>
    <row r="156" spans="1:19" ht="15.75" customHeight="1" hidden="1">
      <c r="A156" s="20" t="s">
        <v>136</v>
      </c>
      <c r="B156" s="21">
        <f>SUM(C156:N156)</f>
        <v>0</v>
      </c>
      <c r="C156" s="21">
        <f aca="true" t="shared" si="31" ref="C156:N156">C157+C162+C167+C168+C169+C170+C171+C172+C173+C174+C175</f>
        <v>0</v>
      </c>
      <c r="D156" s="21">
        <f t="shared" si="31"/>
        <v>0</v>
      </c>
      <c r="E156" s="21">
        <f t="shared" si="31"/>
        <v>0</v>
      </c>
      <c r="F156" s="30">
        <f t="shared" si="31"/>
        <v>0</v>
      </c>
      <c r="G156" s="31">
        <f t="shared" si="31"/>
        <v>0</v>
      </c>
      <c r="H156" s="31">
        <f t="shared" si="31"/>
        <v>0</v>
      </c>
      <c r="I156" s="31">
        <f t="shared" si="31"/>
        <v>0</v>
      </c>
      <c r="J156" s="31">
        <f t="shared" si="31"/>
        <v>0</v>
      </c>
      <c r="K156" s="31">
        <f t="shared" si="31"/>
        <v>0</v>
      </c>
      <c r="L156" s="31">
        <f t="shared" si="31"/>
        <v>0</v>
      </c>
      <c r="M156" s="31">
        <f t="shared" si="31"/>
        <v>0</v>
      </c>
      <c r="N156" s="32">
        <f t="shared" si="31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18">
        <f>'[1]янв'!T157*2+'[1]март'!T157*4+'[1]июль'!T157*6</f>
        <v>0</v>
      </c>
    </row>
    <row r="157" spans="1:19" ht="15.75" customHeight="1" hidden="1">
      <c r="A157" s="33" t="s">
        <v>121</v>
      </c>
      <c r="B157" s="34">
        <f>SUM(C157:N157)</f>
        <v>0</v>
      </c>
      <c r="C157" s="34">
        <f aca="true" t="shared" si="32" ref="C157:N157">C158+C159+C160+C161</f>
        <v>0</v>
      </c>
      <c r="D157" s="34">
        <f t="shared" si="32"/>
        <v>0</v>
      </c>
      <c r="E157" s="34">
        <f t="shared" si="32"/>
        <v>0</v>
      </c>
      <c r="F157" s="35">
        <f t="shared" si="32"/>
        <v>0</v>
      </c>
      <c r="G157" s="36">
        <f t="shared" si="32"/>
        <v>0</v>
      </c>
      <c r="H157" s="36">
        <f t="shared" si="32"/>
        <v>0</v>
      </c>
      <c r="I157" s="36">
        <f t="shared" si="32"/>
        <v>0</v>
      </c>
      <c r="J157" s="36">
        <f t="shared" si="32"/>
        <v>0</v>
      </c>
      <c r="K157" s="36">
        <f t="shared" si="32"/>
        <v>0</v>
      </c>
      <c r="L157" s="36">
        <f t="shared" si="32"/>
        <v>0</v>
      </c>
      <c r="M157" s="36">
        <f t="shared" si="32"/>
        <v>0</v>
      </c>
      <c r="N157" s="37">
        <f t="shared" si="32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18">
        <f>'[1]янв'!T158*2+'[1]март'!T158*4+'[1]июль'!T158*6</f>
        <v>0</v>
      </c>
    </row>
    <row r="158" spans="1:19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18">
        <f>'[1]янв'!T159*2+'[1]март'!T159*4+'[1]июль'!T159*6</f>
        <v>0</v>
      </c>
    </row>
    <row r="159" spans="1:19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18">
        <f>'[1]янв'!T160*2+'[1]март'!T160*4+'[1]июль'!T160*6</f>
        <v>0</v>
      </c>
    </row>
    <row r="160" spans="1:19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18">
        <f>'[1]янв'!T161*2+'[1]март'!T161*4+'[1]июль'!T161*6</f>
        <v>0</v>
      </c>
    </row>
    <row r="161" spans="1:19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18">
        <f>'[1]янв'!T162*2+'[1]март'!T162*4+'[1]июль'!T162*6</f>
        <v>0</v>
      </c>
    </row>
    <row r="162" spans="1:19" ht="15.75" customHeight="1" hidden="1">
      <c r="A162" s="33" t="s">
        <v>123</v>
      </c>
      <c r="B162" s="34">
        <f>SUM(C162:N162)</f>
        <v>0</v>
      </c>
      <c r="C162" s="34">
        <f aca="true" t="shared" si="33" ref="C162:N162">C163+C164+C165+C166</f>
        <v>0</v>
      </c>
      <c r="D162" s="34">
        <f t="shared" si="33"/>
        <v>0</v>
      </c>
      <c r="E162" s="34">
        <f t="shared" si="33"/>
        <v>0</v>
      </c>
      <c r="F162" s="35">
        <f t="shared" si="33"/>
        <v>0</v>
      </c>
      <c r="G162" s="36">
        <f t="shared" si="33"/>
        <v>0</v>
      </c>
      <c r="H162" s="36">
        <f t="shared" si="33"/>
        <v>0</v>
      </c>
      <c r="I162" s="36">
        <f t="shared" si="33"/>
        <v>0</v>
      </c>
      <c r="J162" s="36">
        <f t="shared" si="33"/>
        <v>0</v>
      </c>
      <c r="K162" s="36">
        <f t="shared" si="33"/>
        <v>0</v>
      </c>
      <c r="L162" s="36">
        <f t="shared" si="33"/>
        <v>0</v>
      </c>
      <c r="M162" s="36">
        <f t="shared" si="33"/>
        <v>0</v>
      </c>
      <c r="N162" s="37">
        <f t="shared" si="33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18">
        <f>'[1]янв'!T163*2+'[1]март'!T163*4+'[1]июль'!T163*6</f>
        <v>0</v>
      </c>
    </row>
    <row r="163" spans="1:19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18">
        <f>'[1]янв'!T164*2+'[1]март'!T164*4+'[1]июль'!T164*6</f>
        <v>0</v>
      </c>
    </row>
    <row r="164" spans="1:19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18">
        <f>'[1]янв'!T165*2+'[1]март'!T165*4+'[1]июль'!T165*6</f>
        <v>0</v>
      </c>
    </row>
    <row r="165" spans="1:19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18">
        <f>'[1]янв'!T166*2+'[1]март'!T166*4+'[1]июль'!T166*6</f>
        <v>0</v>
      </c>
    </row>
    <row r="166" spans="1:19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18">
        <f>'[1]янв'!T167*2+'[1]март'!T167*4+'[1]июль'!T167*6</f>
        <v>0</v>
      </c>
    </row>
    <row r="167" spans="1:19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18">
        <f>'[1]янв'!T168*2+'[1]март'!T168*4+'[1]июль'!T168*6</f>
        <v>0</v>
      </c>
    </row>
    <row r="168" spans="1:19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18">
        <f>'[1]янв'!T169*2+'[1]март'!T169*4+'[1]июль'!T169*6</f>
        <v>0</v>
      </c>
    </row>
    <row r="169" spans="1:19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18">
        <f>'[1]янв'!T170*2+'[1]март'!T170*4+'[1]июль'!T170*6</f>
        <v>0</v>
      </c>
    </row>
    <row r="170" spans="1:19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18">
        <f>'[1]янв'!T171*2+'[1]март'!T171*4+'[1]июль'!T171*6</f>
        <v>0</v>
      </c>
    </row>
    <row r="171" spans="1:19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18">
        <f>'[1]янв'!T172*2+'[1]март'!T172*4+'[1]июль'!T172*6</f>
        <v>0</v>
      </c>
    </row>
    <row r="172" spans="1:19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18">
        <f>'[1]янв'!T173*2+'[1]март'!T173*4+'[1]июль'!T173*6</f>
        <v>0</v>
      </c>
    </row>
    <row r="173" spans="1:19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18">
        <f>'[1]янв'!T174*2+'[1]март'!T174*4+'[1]июль'!T174*6</f>
        <v>0</v>
      </c>
    </row>
    <row r="174" spans="1:19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18">
        <f>'[1]янв'!T175*2+'[1]март'!T175*4+'[1]июль'!T175*6</f>
        <v>0</v>
      </c>
    </row>
    <row r="175" spans="1:19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18">
        <f>'[1]янв'!T176*2+'[1]март'!T176*4+'[1]июль'!T176*6</f>
        <v>0</v>
      </c>
    </row>
    <row r="176" spans="1:19" ht="15.75" customHeight="1" hidden="1">
      <c r="A176" s="20" t="s">
        <v>144</v>
      </c>
      <c r="B176" s="21">
        <f>SUM(C176:N176)</f>
        <v>0</v>
      </c>
      <c r="C176" s="21">
        <f aca="true" t="shared" si="34" ref="C176:N176">C177+C182+C187+C188+C189+C190+C191+C192+C193+C194+C195</f>
        <v>0</v>
      </c>
      <c r="D176" s="21">
        <f t="shared" si="34"/>
        <v>0</v>
      </c>
      <c r="E176" s="21">
        <f t="shared" si="34"/>
        <v>0</v>
      </c>
      <c r="F176" s="30">
        <f t="shared" si="34"/>
        <v>0</v>
      </c>
      <c r="G176" s="31">
        <f t="shared" si="34"/>
        <v>0</v>
      </c>
      <c r="H176" s="31">
        <f t="shared" si="34"/>
        <v>0</v>
      </c>
      <c r="I176" s="31">
        <f t="shared" si="34"/>
        <v>0</v>
      </c>
      <c r="J176" s="31">
        <f t="shared" si="34"/>
        <v>0</v>
      </c>
      <c r="K176" s="31">
        <f t="shared" si="34"/>
        <v>0</v>
      </c>
      <c r="L176" s="31">
        <f t="shared" si="34"/>
        <v>0</v>
      </c>
      <c r="M176" s="31">
        <f t="shared" si="34"/>
        <v>0</v>
      </c>
      <c r="N176" s="32">
        <f t="shared" si="34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18">
        <f>'[1]янв'!T177*2+'[1]март'!T177*4+'[1]июль'!T177*6</f>
        <v>0</v>
      </c>
    </row>
    <row r="177" spans="1:19" ht="15.75" customHeight="1" hidden="1">
      <c r="A177" s="33" t="s">
        <v>121</v>
      </c>
      <c r="B177" s="34">
        <f>SUM(C177:N177)</f>
        <v>0</v>
      </c>
      <c r="C177" s="34">
        <f aca="true" t="shared" si="35" ref="C177:N177">C178+C179+C180+C181</f>
        <v>0</v>
      </c>
      <c r="D177" s="34">
        <f t="shared" si="35"/>
        <v>0</v>
      </c>
      <c r="E177" s="34">
        <f t="shared" si="35"/>
        <v>0</v>
      </c>
      <c r="F177" s="35">
        <f t="shared" si="35"/>
        <v>0</v>
      </c>
      <c r="G177" s="36">
        <f t="shared" si="35"/>
        <v>0</v>
      </c>
      <c r="H177" s="36">
        <f t="shared" si="35"/>
        <v>0</v>
      </c>
      <c r="I177" s="36">
        <f t="shared" si="35"/>
        <v>0</v>
      </c>
      <c r="J177" s="36">
        <f t="shared" si="35"/>
        <v>0</v>
      </c>
      <c r="K177" s="36">
        <f t="shared" si="35"/>
        <v>0</v>
      </c>
      <c r="L177" s="36">
        <f t="shared" si="35"/>
        <v>0</v>
      </c>
      <c r="M177" s="36">
        <f t="shared" si="35"/>
        <v>0</v>
      </c>
      <c r="N177" s="37">
        <f t="shared" si="35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18">
        <f>'[1]янв'!T178*2+'[1]март'!T178*4+'[1]июль'!T178*6</f>
        <v>0</v>
      </c>
    </row>
    <row r="178" spans="1:19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18">
        <f>'[1]янв'!T179*2+'[1]март'!T179*4+'[1]июль'!T179*6</f>
        <v>0</v>
      </c>
    </row>
    <row r="179" spans="1:19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18">
        <f>'[1]янв'!T180*2+'[1]март'!T180*4+'[1]июль'!T180*6</f>
        <v>0</v>
      </c>
    </row>
    <row r="180" spans="1:19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18">
        <f>'[1]янв'!T181*2+'[1]март'!T181*4+'[1]июль'!T181*6</f>
        <v>0</v>
      </c>
    </row>
    <row r="181" spans="1:19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18">
        <f>'[1]янв'!T182*2+'[1]март'!T182*4+'[1]июль'!T182*6</f>
        <v>0</v>
      </c>
    </row>
    <row r="182" spans="1:19" ht="15.75" customHeight="1" hidden="1">
      <c r="A182" s="33" t="s">
        <v>123</v>
      </c>
      <c r="B182" s="34">
        <f>SUM(C182:N182)</f>
        <v>0</v>
      </c>
      <c r="C182" s="34">
        <f aca="true" t="shared" si="36" ref="C182:N182">C183+C184+C185+C186</f>
        <v>0</v>
      </c>
      <c r="D182" s="34">
        <f t="shared" si="36"/>
        <v>0</v>
      </c>
      <c r="E182" s="34">
        <f t="shared" si="36"/>
        <v>0</v>
      </c>
      <c r="F182" s="35">
        <f t="shared" si="36"/>
        <v>0</v>
      </c>
      <c r="G182" s="36">
        <f t="shared" si="36"/>
        <v>0</v>
      </c>
      <c r="H182" s="36">
        <f t="shared" si="36"/>
        <v>0</v>
      </c>
      <c r="I182" s="36">
        <f t="shared" si="36"/>
        <v>0</v>
      </c>
      <c r="J182" s="36">
        <f t="shared" si="36"/>
        <v>0</v>
      </c>
      <c r="K182" s="36">
        <f t="shared" si="36"/>
        <v>0</v>
      </c>
      <c r="L182" s="36">
        <f t="shared" si="36"/>
        <v>0</v>
      </c>
      <c r="M182" s="36">
        <f t="shared" si="36"/>
        <v>0</v>
      </c>
      <c r="N182" s="37">
        <f t="shared" si="36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18">
        <f>'[1]янв'!T183*2+'[1]март'!T183*4+'[1]июль'!T183*6</f>
        <v>0</v>
      </c>
    </row>
    <row r="183" spans="1:19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18">
        <f>'[1]янв'!T184*2+'[1]март'!T184*4+'[1]июль'!T184*6</f>
        <v>0</v>
      </c>
    </row>
    <row r="184" spans="1:19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18">
        <f>'[1]янв'!T185*2+'[1]март'!T185*4+'[1]июль'!T185*6</f>
        <v>0</v>
      </c>
    </row>
    <row r="185" spans="1:19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18">
        <f>'[1]янв'!T186*2+'[1]март'!T186*4+'[1]июль'!T186*6</f>
        <v>0</v>
      </c>
    </row>
    <row r="186" spans="1:19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18">
        <f>'[1]янв'!T187*2+'[1]март'!T187*4+'[1]июль'!T187*6</f>
        <v>0</v>
      </c>
    </row>
    <row r="187" spans="1:19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18">
        <f>'[1]янв'!T188*2+'[1]март'!T188*4+'[1]июль'!T188*6</f>
        <v>0</v>
      </c>
    </row>
    <row r="188" spans="1:19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18">
        <f>'[1]янв'!T189*2+'[1]март'!T189*4+'[1]июль'!T189*6</f>
        <v>0</v>
      </c>
    </row>
    <row r="189" spans="1:19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18">
        <f>'[1]янв'!T190*2+'[1]март'!T190*4+'[1]июль'!T190*6</f>
        <v>0</v>
      </c>
    </row>
    <row r="190" spans="1:19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18">
        <f>'[1]янв'!T191*2+'[1]март'!T191*4+'[1]июль'!T191*6</f>
        <v>0</v>
      </c>
    </row>
    <row r="191" spans="1:19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18">
        <f>'[1]янв'!T192*2+'[1]март'!T192*4+'[1]июль'!T192*6</f>
        <v>0</v>
      </c>
    </row>
    <row r="192" spans="1:19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18">
        <f>'[1]янв'!T193*2+'[1]март'!T193*4+'[1]июль'!T193*6</f>
        <v>0</v>
      </c>
    </row>
    <row r="193" spans="1:19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18">
        <f>'[1]янв'!T194*2+'[1]март'!T194*4+'[1]июль'!T194*6</f>
        <v>0</v>
      </c>
    </row>
    <row r="194" spans="1:19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18">
        <f>'[1]янв'!T195*2+'[1]март'!T195*4+'[1]июль'!T195*6</f>
        <v>0</v>
      </c>
    </row>
    <row r="195" spans="1:19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18">
        <f>'[1]янв'!T196*2+'[1]март'!T196*4+'[1]июль'!T196*6</f>
        <v>0</v>
      </c>
    </row>
    <row r="196" spans="1:19" ht="15.75" customHeight="1" hidden="1">
      <c r="A196" s="20" t="s">
        <v>147</v>
      </c>
      <c r="B196" s="21">
        <f>SUM(C196:N196)</f>
        <v>0</v>
      </c>
      <c r="C196" s="21">
        <f aca="true" t="shared" si="37" ref="C196:N196">C197+C198+C199+C200+C201+C202+C203+C204</f>
        <v>0</v>
      </c>
      <c r="D196" s="21">
        <f t="shared" si="37"/>
        <v>0</v>
      </c>
      <c r="E196" s="21">
        <f t="shared" si="37"/>
        <v>0</v>
      </c>
      <c r="F196" s="30">
        <f t="shared" si="37"/>
        <v>0</v>
      </c>
      <c r="G196" s="31">
        <f t="shared" si="37"/>
        <v>0</v>
      </c>
      <c r="H196" s="31">
        <f t="shared" si="37"/>
        <v>0</v>
      </c>
      <c r="I196" s="31">
        <f t="shared" si="37"/>
        <v>0</v>
      </c>
      <c r="J196" s="31">
        <f t="shared" si="37"/>
        <v>0</v>
      </c>
      <c r="K196" s="31">
        <f t="shared" si="37"/>
        <v>0</v>
      </c>
      <c r="L196" s="31">
        <f t="shared" si="37"/>
        <v>0</v>
      </c>
      <c r="M196" s="31">
        <f t="shared" si="37"/>
        <v>0</v>
      </c>
      <c r="N196" s="32">
        <f t="shared" si="37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18">
        <f>'[1]янв'!T197*2+'[1]март'!T197*4+'[1]июль'!T197*6</f>
        <v>0</v>
      </c>
    </row>
    <row r="197" spans="1:19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18">
        <f>'[1]янв'!T198*2+'[1]март'!T198*4+'[1]июль'!T198*6</f>
        <v>0</v>
      </c>
    </row>
    <row r="198" spans="1:19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18">
        <f>'[1]янв'!T199*2+'[1]март'!T199*4+'[1]июль'!T199*6</f>
        <v>0</v>
      </c>
    </row>
    <row r="199" spans="1:19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18">
        <f>'[1]янв'!T200*2+'[1]март'!T200*4+'[1]июль'!T200*6</f>
        <v>0</v>
      </c>
    </row>
    <row r="200" spans="1:19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18">
        <f>'[1]янв'!T201*2+'[1]март'!T201*4+'[1]июль'!T201*6</f>
        <v>0</v>
      </c>
    </row>
    <row r="201" spans="1:19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18">
        <f>'[1]янв'!T202*2+'[1]март'!T202*4+'[1]июль'!T202*6</f>
        <v>0</v>
      </c>
    </row>
    <row r="202" spans="1:19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18">
        <f>'[1]янв'!T203*2+'[1]март'!T203*4+'[1]июль'!T203*6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18">
        <f>'[1]янв'!T204*2+'[1]март'!T204*4+'[1]июль'!T204*6</f>
        <v>0</v>
      </c>
    </row>
    <row r="204" spans="1:19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18">
        <f>'[1]янв'!T205*2+'[1]март'!T205*4+'[1]июль'!T205*6</f>
        <v>0</v>
      </c>
    </row>
    <row r="205" spans="1:19" ht="15.75" customHeight="1" hidden="1">
      <c r="A205" s="20" t="s">
        <v>149</v>
      </c>
      <c r="B205" s="21">
        <f>SUM(C205:N205)</f>
        <v>147</v>
      </c>
      <c r="C205" s="21">
        <f aca="true" t="shared" si="38" ref="C205:N205">C206+C209+C210+C211+C212</f>
        <v>0</v>
      </c>
      <c r="D205" s="21">
        <f t="shared" si="38"/>
        <v>0</v>
      </c>
      <c r="E205" s="21">
        <f t="shared" si="38"/>
        <v>0</v>
      </c>
      <c r="F205" s="30">
        <f t="shared" si="38"/>
        <v>50</v>
      </c>
      <c r="G205" s="31">
        <f t="shared" si="38"/>
        <v>25</v>
      </c>
      <c r="H205" s="31">
        <f t="shared" si="38"/>
        <v>35</v>
      </c>
      <c r="I205" s="31">
        <f t="shared" si="38"/>
        <v>0</v>
      </c>
      <c r="J205" s="31">
        <f t="shared" si="38"/>
        <v>0</v>
      </c>
      <c r="K205" s="31">
        <f t="shared" si="38"/>
        <v>0</v>
      </c>
      <c r="L205" s="31">
        <f t="shared" si="38"/>
        <v>0</v>
      </c>
      <c r="M205" s="31">
        <f t="shared" si="38"/>
        <v>37</v>
      </c>
      <c r="N205" s="31">
        <f t="shared" si="38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18">
        <f>'[1]янв'!T206*2+'[1]март'!T206*4+'[1]июль'!T206*6</f>
        <v>0</v>
      </c>
    </row>
    <row r="206" spans="1:19" ht="15.75" customHeight="1" hidden="1">
      <c r="A206" s="33" t="s">
        <v>150</v>
      </c>
      <c r="B206" s="34">
        <f>SUM(C206:N206)</f>
        <v>0</v>
      </c>
      <c r="C206" s="34">
        <f aca="true" t="shared" si="39" ref="C206:N206">C207+C208</f>
        <v>0</v>
      </c>
      <c r="D206" s="34">
        <f t="shared" si="39"/>
        <v>0</v>
      </c>
      <c r="E206" s="34">
        <f t="shared" si="39"/>
        <v>0</v>
      </c>
      <c r="F206" s="35">
        <f t="shared" si="39"/>
        <v>0</v>
      </c>
      <c r="G206" s="36">
        <f t="shared" si="39"/>
        <v>0</v>
      </c>
      <c r="H206" s="36">
        <f t="shared" si="39"/>
        <v>0</v>
      </c>
      <c r="I206" s="36">
        <f t="shared" si="39"/>
        <v>0</v>
      </c>
      <c r="J206" s="36">
        <f t="shared" si="39"/>
        <v>0</v>
      </c>
      <c r="K206" s="36">
        <f t="shared" si="39"/>
        <v>0</v>
      </c>
      <c r="L206" s="36">
        <f t="shared" si="39"/>
        <v>0</v>
      </c>
      <c r="M206" s="36">
        <f t="shared" si="39"/>
        <v>0</v>
      </c>
      <c r="N206" s="37">
        <f t="shared" si="39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18">
        <f>'[1]янв'!T207*2+'[1]март'!T207*4+'[1]июль'!T207*6</f>
        <v>0</v>
      </c>
    </row>
    <row r="207" spans="1:19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18">
        <f>'[1]янв'!T208*2+'[1]март'!T208*4+'[1]июль'!T208*6</f>
        <v>0</v>
      </c>
    </row>
    <row r="208" spans="1:19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18">
        <f>'[1]янв'!T209*2+'[1]март'!T209*4+'[1]июль'!T209*6</f>
        <v>0</v>
      </c>
    </row>
    <row r="209" spans="1:19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18">
        <f>'[1]янв'!T210*2+'[1]март'!T210*4+'[1]июль'!T210*6</f>
        <v>0</v>
      </c>
    </row>
    <row r="210" spans="1:19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18">
        <f>'[1]янв'!T211*2+'[1]март'!T211*4+'[1]июль'!T211*6</f>
        <v>0</v>
      </c>
    </row>
    <row r="211" spans="1:19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18">
        <f>'[1]янв'!T212*2+'[1]март'!T212*4+'[1]июль'!T212*6</f>
        <v>0</v>
      </c>
    </row>
    <row r="212" spans="1:19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18">
        <f>'[1]янв'!T213*2+'[1]март'!T213*4+'[1]июль'!T213*6</f>
        <v>0</v>
      </c>
    </row>
    <row r="213" spans="1:19" ht="15.75" customHeight="1" hidden="1">
      <c r="A213" s="20" t="s">
        <v>157</v>
      </c>
      <c r="B213" s="21">
        <f>SUM(C213:N213)</f>
        <v>0</v>
      </c>
      <c r="C213" s="21">
        <f aca="true" t="shared" si="40" ref="C213:N213">C214+C215+C216+C217+C218+C219</f>
        <v>0</v>
      </c>
      <c r="D213" s="21">
        <f t="shared" si="40"/>
        <v>0</v>
      </c>
      <c r="E213" s="21">
        <f t="shared" si="40"/>
        <v>0</v>
      </c>
      <c r="F213" s="30">
        <f t="shared" si="40"/>
        <v>0</v>
      </c>
      <c r="G213" s="31">
        <f t="shared" si="40"/>
        <v>0</v>
      </c>
      <c r="H213" s="31">
        <f t="shared" si="40"/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2">
        <f t="shared" si="40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18">
        <f>'[1]янв'!T214*2+'[1]март'!T214*4+'[1]июль'!T214*6</f>
        <v>0</v>
      </c>
    </row>
    <row r="214" spans="1:19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18">
        <f>'[1]янв'!T215*2+'[1]март'!T215*4+'[1]июль'!T215*6</f>
        <v>0</v>
      </c>
    </row>
    <row r="215" spans="1:19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18">
        <f>'[1]янв'!T216*2+'[1]март'!T216*4+'[1]июль'!T216*6</f>
        <v>0</v>
      </c>
    </row>
    <row r="216" spans="1:19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18">
        <f>'[1]янв'!T217*2+'[1]март'!T217*4+'[1]июль'!T217*6</f>
        <v>0</v>
      </c>
    </row>
    <row r="217" spans="1:19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18">
        <f>'[1]янв'!T218*2+'[1]март'!T218*4+'[1]июль'!T218*6</f>
        <v>0</v>
      </c>
    </row>
    <row r="218" spans="1:19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18">
        <f>'[1]янв'!T219*2+'[1]март'!T219*4+'[1]июль'!T219*6</f>
        <v>0</v>
      </c>
    </row>
    <row r="219" spans="1:19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18">
        <f>'[1]янв'!T220*2+'[1]март'!T220*4+'[1]июль'!T220*6</f>
        <v>0</v>
      </c>
    </row>
    <row r="220" spans="1:19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18">
        <f>'[1]янв'!T221*2+'[1]март'!T221*4+'[1]июль'!T221*6</f>
        <v>0</v>
      </c>
    </row>
    <row r="221" spans="1:19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18">
        <f>'[1]янв'!T222*2+'[1]март'!T222*4+'[1]июль'!T222*6</f>
        <v>0</v>
      </c>
    </row>
    <row r="222" spans="1:19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18">
        <f>'[1]янв'!T223*2+'[1]март'!T223*4+'[1]июль'!T223*6</f>
        <v>0</v>
      </c>
    </row>
    <row r="223" spans="1:19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18">
        <f>'[1]янв'!T224*2+'[1]март'!T224*4+'[1]июль'!T224*6</f>
        <v>0</v>
      </c>
    </row>
    <row r="224" spans="1:19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18">
        <f>'[1]янв'!T225*2+'[1]март'!T225*4+'[1]июль'!T225*6</f>
        <v>0</v>
      </c>
    </row>
    <row r="225" spans="1:19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18">
        <f>'[1]янв'!T226*2+'[1]март'!T226*4+'[1]июль'!T226*6</f>
        <v>53.3979999999999</v>
      </c>
    </row>
    <row r="226" spans="1:19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26">
        <f>'[1]янв'!T227*2+'[1]март'!T227*4+'[1]июль'!T227*6</f>
        <v>0</v>
      </c>
    </row>
    <row r="227" spans="15:19" ht="15.75" customHeight="1" hidden="1">
      <c r="O227" s="18">
        <f>'[1]янв'!O228*2+'[1]март'!O228*4+'[1]июль'!O228*6</f>
        <v>0</v>
      </c>
      <c r="P227" s="56"/>
      <c r="Q227" s="56"/>
      <c r="R227" s="56">
        <v>0</v>
      </c>
      <c r="S227" s="56"/>
    </row>
    <row r="228" spans="15:18" ht="15.75" customHeight="1" hidden="1">
      <c r="O228" s="18">
        <f>'[1]янв'!O229*2+'[1]март'!O229*4+'[1]июль'!O229*6</f>
        <v>8799.562</v>
      </c>
      <c r="P228" s="56">
        <f>614.459-O228</f>
        <v>-8185.103</v>
      </c>
      <c r="R228" s="1">
        <v>0</v>
      </c>
    </row>
    <row r="229" spans="15:18" ht="15.75" customHeight="1" hidden="1">
      <c r="O229" s="18">
        <f>'[1]янв'!O230*2+'[1]март'!O230*4+'[1]июль'!O230*6</f>
        <v>2022.6480000000001</v>
      </c>
      <c r="R229" s="1">
        <v>0</v>
      </c>
    </row>
    <row r="230" spans="15:18" ht="15.75" customHeight="1" hidden="1">
      <c r="O230" s="18">
        <f>'[1]янв'!O231*2+'[1]март'!O231*4+'[1]июль'!O231*6</f>
        <v>4299.968</v>
      </c>
      <c r="P230" s="1">
        <f>109842+8042</f>
        <v>117884</v>
      </c>
      <c r="R230" s="1">
        <v>0</v>
      </c>
    </row>
    <row r="231" spans="15:18" ht="15.75" customHeight="1" hidden="1">
      <c r="O231" s="18">
        <f>'[1]янв'!O232*2+'[1]март'!O232*4+'[1]июль'!O232*6</f>
        <v>0</v>
      </c>
      <c r="R231" s="1">
        <v>0</v>
      </c>
    </row>
    <row r="232" spans="15:18" ht="15.75" customHeight="1" hidden="1">
      <c r="O232" s="18">
        <f>'[1]янв'!O233*2+'[1]март'!O233*4+'[1]июль'!O233*6</f>
        <v>1368408</v>
      </c>
      <c r="R232" s="1">
        <v>0</v>
      </c>
    </row>
    <row r="233" spans="15:18" ht="15.75" customHeight="1" hidden="1">
      <c r="O233" s="18">
        <f>'[1]янв'!O234*2+'[1]март'!O234*4+'[1]июль'!O234*6</f>
        <v>971.3639999999999</v>
      </c>
      <c r="R233" s="1">
        <v>0</v>
      </c>
    </row>
    <row r="234" spans="15:18" ht="15.75" customHeight="1" hidden="1">
      <c r="O234" s="18">
        <f>'[1]янв'!O235*2+'[1]март'!O235*4+'[1]июль'!O235*6</f>
        <v>0</v>
      </c>
      <c r="R234" s="1">
        <v>0</v>
      </c>
    </row>
    <row r="235" spans="15:18" ht="15.75" customHeight="1" hidden="1">
      <c r="O235" s="18">
        <f>'[1]янв'!O236*2+'[1]март'!O236*4+'[1]июль'!O236*6</f>
        <v>0</v>
      </c>
      <c r="R235" s="1">
        <v>0</v>
      </c>
    </row>
    <row r="236" spans="15:18" ht="15.75" customHeight="1" hidden="1">
      <c r="O236" s="18">
        <f>'[1]янв'!O237*2+'[1]март'!O237*4+'[1]июль'!O237*6</f>
        <v>8656.118</v>
      </c>
      <c r="P236" s="1" t="s">
        <v>164</v>
      </c>
      <c r="R236" s="1">
        <v>0</v>
      </c>
    </row>
    <row r="237" spans="15:18" ht="15.75" customHeight="1" hidden="1">
      <c r="O237" s="18">
        <f>'[1]янв'!O238*2+'[1]март'!O238*4+'[1]июль'!O238*6</f>
        <v>1993.77</v>
      </c>
      <c r="P237" s="1" t="s">
        <v>165</v>
      </c>
      <c r="R237" s="1">
        <v>0</v>
      </c>
    </row>
    <row r="238" spans="15:18" ht="15.75" customHeight="1" hidden="1">
      <c r="O238" s="18">
        <f>'[1]янв'!O239*2+'[1]март'!O239*4+'[1]июль'!O239*6</f>
        <v>4203.452</v>
      </c>
      <c r="P238" s="1" t="s">
        <v>166</v>
      </c>
      <c r="R238" s="1">
        <v>0</v>
      </c>
    </row>
    <row r="239" spans="15:18" ht="15.75" customHeight="1" hidden="1">
      <c r="O239" s="18">
        <f>'[1]янв'!O240*2+'[1]март'!O240*4+'[1]июль'!O240*6</f>
        <v>0</v>
      </c>
      <c r="R239" s="1">
        <v>0</v>
      </c>
    </row>
    <row r="240" spans="15:19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>
        <v>0</v>
      </c>
      <c r="S240" s="57"/>
    </row>
    <row r="241" spans="15:18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>
        <v>0</v>
      </c>
    </row>
    <row r="242" spans="15:18" ht="15.75" customHeight="1" hidden="1">
      <c r="O242" s="18">
        <f>'[1]янв'!O243*2+'[1]март'!O243*4+'[1]июль'!O243*6</f>
        <v>0</v>
      </c>
      <c r="R242" s="1">
        <v>0</v>
      </c>
    </row>
    <row r="243" spans="15:18" ht="15.75" customHeight="1" hidden="1">
      <c r="O243" s="18">
        <f>'[1]янв'!O244*2+'[1]март'!O244*4+'[1]июль'!O244*6</f>
        <v>1691.694</v>
      </c>
      <c r="P243" s="1" t="s">
        <v>168</v>
      </c>
      <c r="R243" s="1">
        <v>0</v>
      </c>
    </row>
    <row r="244" spans="15:18" ht="15.75" customHeight="1" hidden="1">
      <c r="O244" s="18">
        <f>'[1]янв'!O245*2+'[1]март'!O245*4+'[1]июль'!O245*6</f>
        <v>8826.486</v>
      </c>
      <c r="P244" s="56" t="s">
        <v>164</v>
      </c>
      <c r="R244" s="1">
        <v>0</v>
      </c>
    </row>
    <row r="245" spans="15:18" ht="15.75" customHeight="1" hidden="1">
      <c r="O245" s="18">
        <f>'[1]янв'!O246*2+'[1]март'!O246*4+'[1]июль'!O246*6</f>
        <v>2022.6480000000001</v>
      </c>
      <c r="P245" s="1" t="s">
        <v>165</v>
      </c>
      <c r="R245" s="1">
        <v>0</v>
      </c>
    </row>
    <row r="246" spans="15:18" ht="15.75" customHeight="1" hidden="1">
      <c r="O246" s="18">
        <f>'[1]янв'!O247*2+'[1]март'!O247*4+'[1]июль'!O247*6</f>
        <v>6073.58</v>
      </c>
      <c r="R246" s="1">
        <v>0</v>
      </c>
    </row>
    <row r="247" spans="15:18" ht="15.75" customHeight="1" hidden="1">
      <c r="O247" s="18">
        <f>'[1]янв'!O248*2+'[1]март'!O248*4+'[1]июль'!O248*6</f>
        <v>1431.432</v>
      </c>
      <c r="P247" s="56"/>
      <c r="R247" s="1">
        <v>0</v>
      </c>
    </row>
    <row r="248" spans="15:18" ht="15.75" customHeight="1" hidden="1">
      <c r="O248" s="18">
        <f>'[1]янв'!O249*2+'[1]март'!O249*4+'[1]июль'!O249*6</f>
        <v>4379.674</v>
      </c>
      <c r="P248" s="1" t="s">
        <v>168</v>
      </c>
      <c r="R248" s="1">
        <v>0</v>
      </c>
    </row>
    <row r="249" spans="15:18" ht="15.75" customHeight="1" hidden="1">
      <c r="O249" s="18">
        <f>'[1]янв'!O250*2+'[1]март'!O250*4+'[1]июль'!O250*6</f>
        <v>8826.486</v>
      </c>
      <c r="R249" s="1">
        <v>0</v>
      </c>
    </row>
    <row r="250" spans="15:18" ht="15.75" customHeight="1" hidden="1">
      <c r="O250" s="18">
        <f>'[1]янв'!O251*2+'[1]март'!O251*4+'[1]июль'!O251*6</f>
        <v>2028.067508</v>
      </c>
      <c r="R250" s="1">
        <v>0</v>
      </c>
    </row>
    <row r="251" spans="15:18" ht="15.75" customHeight="1" hidden="1">
      <c r="O251" s="18">
        <f>'[1]янв'!O252*2+'[1]март'!O252*4+'[1]июль'!O252*6</f>
        <v>0</v>
      </c>
      <c r="R251" s="1">
        <v>0</v>
      </c>
    </row>
    <row r="252" spans="15:18" ht="15.75" customHeight="1" hidden="1">
      <c r="O252" s="18">
        <f>'[1]янв'!O253*2+'[1]март'!O253*4+'[1]июль'!O253*6</f>
        <v>3430.666</v>
      </c>
      <c r="P252" s="56" t="s">
        <v>169</v>
      </c>
      <c r="R252" s="1">
        <v>0</v>
      </c>
    </row>
    <row r="253" spans="15:18" ht="15.75" customHeight="1" hidden="1">
      <c r="O253" s="18">
        <f>'[1]янв'!O254*2+'[1]март'!O254*4+'[1]июль'!O254*6</f>
        <v>772.7860000000001</v>
      </c>
      <c r="P253" s="1" t="s">
        <v>170</v>
      </c>
      <c r="R253" s="1">
        <v>0</v>
      </c>
    </row>
    <row r="254" spans="15:18" ht="15.75" customHeight="1" hidden="1">
      <c r="O254" s="18">
        <f>'[1]янв'!O255*2+'[1]март'!O255*4+'[1]июль'!O255*6</f>
        <v>4203.452</v>
      </c>
      <c r="R254" s="1">
        <v>0</v>
      </c>
    </row>
    <row r="255" spans="15:18" ht="15.75" customHeight="1" hidden="1">
      <c r="O255" s="18">
        <f>'[1]янв'!O256*2+'[1]март'!O256*4+'[1]июль'!O256*6</f>
        <v>1700.328</v>
      </c>
      <c r="R255" s="1">
        <v>0</v>
      </c>
    </row>
    <row r="256" spans="15:18" ht="15.75" customHeight="1" hidden="1">
      <c r="O256" s="18">
        <f>'[1]янв'!O257*2+'[1]март'!O257*4+'[1]июль'!O257*6</f>
        <v>-2503.124</v>
      </c>
      <c r="R256" s="1">
        <v>0</v>
      </c>
    </row>
    <row r="257" spans="15:18" ht="15.75" customHeight="1" hidden="1">
      <c r="O257" s="56">
        <f>O82+O87+O92+O96+O129</f>
        <v>8799.562</v>
      </c>
      <c r="R257" s="1">
        <v>0</v>
      </c>
    </row>
    <row r="258" spans="15:18" ht="15.75" customHeight="1" hidden="1">
      <c r="O258" s="56">
        <f>O83+O88+O93+O97+O130</f>
        <v>2022.6480000000001</v>
      </c>
      <c r="R258" s="1">
        <v>0</v>
      </c>
    </row>
    <row r="259" ht="15.75" customHeight="1" hidden="1">
      <c r="R259" s="1">
        <v>0</v>
      </c>
    </row>
    <row r="260" spans="15:18" ht="15.75" customHeight="1" hidden="1">
      <c r="O260" s="56">
        <f>O81+O91+O125+O126</f>
        <v>3430.666</v>
      </c>
      <c r="R260" s="1">
        <v>0</v>
      </c>
    </row>
    <row r="261" spans="15:19" ht="15.75" customHeight="1" hidden="1">
      <c r="O261" s="56">
        <f>O91+O125+O126</f>
        <v>3400.7780000000002</v>
      </c>
      <c r="P261" s="56"/>
      <c r="Q261" s="56"/>
      <c r="R261" s="56">
        <v>0</v>
      </c>
      <c r="S261" s="56"/>
    </row>
    <row r="262" spans="15:18" ht="15.75" customHeight="1" hidden="1">
      <c r="O262" s="56">
        <f>O86</f>
        <v>772.7860000000001</v>
      </c>
      <c r="R262" s="1">
        <v>0</v>
      </c>
    </row>
    <row r="263" spans="15:18" ht="15.75" customHeight="1" hidden="1">
      <c r="O263" s="56">
        <f>O82+O87+O92+O96+O129</f>
        <v>8799.562</v>
      </c>
      <c r="R263" s="1">
        <v>0</v>
      </c>
    </row>
    <row r="264" spans="15:18" ht="15.75" customHeight="1" hidden="1">
      <c r="O264" s="56">
        <f>O83+O88+O93+O97+O130</f>
        <v>2022.6480000000001</v>
      </c>
      <c r="R264" s="1">
        <v>0</v>
      </c>
    </row>
    <row r="265" spans="15:18" ht="15.75" customHeight="1" hidden="1">
      <c r="O265" s="56">
        <f>O81+O86+O91+O125+O126</f>
        <v>4203.452</v>
      </c>
      <c r="R265" s="1">
        <v>0</v>
      </c>
    </row>
    <row r="266" ht="15.75" customHeight="1" hidden="1">
      <c r="R266" s="1">
        <v>0</v>
      </c>
    </row>
    <row r="267" spans="1:18" ht="15.75" customHeight="1">
      <c r="A267" s="66" t="s">
        <v>176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7"/>
      <c r="P267" s="14"/>
      <c r="Q267" s="68"/>
      <c r="R267" s="73">
        <v>4.27</v>
      </c>
    </row>
    <row r="268" ht="15.75" customHeight="1">
      <c r="O268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7" right="0.7" top="0.75" bottom="0.75" header="0.3" footer="0.3"/>
  <pageSetup fitToHeight="2" horizontalDpi="600" verticalDpi="600" orientation="portrait" scale="68" r:id="rId1"/>
  <rowBreaks count="1" manualBreakCount="1">
    <brk id="1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2021-02-10T08:29:42Z</cp:lastPrinted>
  <dcterms:created xsi:type="dcterms:W3CDTF">2017-03-23T11:45:29Z</dcterms:created>
  <dcterms:modified xsi:type="dcterms:W3CDTF">2023-02-07T13:24:00Z</dcterms:modified>
  <cp:category/>
  <cp:version/>
  <cp:contentType/>
  <cp:contentStatus/>
</cp:coreProperties>
</file>